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2240" windowHeight="4005" activeTab="0"/>
  </bookViews>
  <sheets>
    <sheet name="FS A&amp; N Island" sheetId="1" r:id="rId1"/>
  </sheets>
  <definedNames>
    <definedName name="_xlnm.Print_Area" localSheetId="0">'FS A&amp; N Island'!$A$1:$G$340</definedName>
  </definedNames>
  <calcPr fullCalcOnLoad="1"/>
</workbook>
</file>

<file path=xl/sharedStrings.xml><?xml version="1.0" encoding="utf-8"?>
<sst xmlns="http://schemas.openxmlformats.org/spreadsheetml/2006/main" count="503" uniqueCount="278">
  <si>
    <t>Government of India</t>
  </si>
  <si>
    <t>National Programme of Mid-Day Meal in Schools</t>
  </si>
  <si>
    <t>Part-D: ANALYSIS SHEET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</si>
  <si>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</si>
  <si>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</si>
  <si>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</si>
  <si>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</si>
  <si>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</si>
  <si>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</si>
  <si>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</si>
  <si>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</si>
  <si>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</si>
  <si>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</si>
  <si>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</si>
  <si>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</si>
  <si>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</si>
  <si>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</si>
  <si>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</si>
  <si>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</si>
  <si>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</si>
  <si>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</si>
  <si>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</si>
  <si>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</si>
  <si>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</si>
  <si>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</si>
  <si>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</si>
  <si>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</si>
  <si>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</si>
  <si>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</si>
  <si>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2nd Installment</t>
  </si>
  <si>
    <t>Sub total</t>
  </si>
  <si>
    <t>Upper Primary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</si>
  <si>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</si>
  <si>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</si>
  <si>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</si>
  <si>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</si>
  <si>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</si>
  <si>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</si>
  <si>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</si>
  <si>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</si>
  <si>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</si>
  <si>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Effective Rate of Meals Served</t>
  </si>
  <si>
    <t>Primary + Upper Primary</t>
  </si>
  <si>
    <t>Activity</t>
  </si>
  <si>
    <t>Expenditure</t>
  </si>
  <si>
    <t>Exp as % of allocation</t>
  </si>
  <si>
    <t>Unspent Balance</t>
  </si>
  <si>
    <t>School Level Expenses</t>
  </si>
  <si>
    <t>Management, Supervision, Training &amp; Internal Monitoring</t>
  </si>
  <si>
    <t>External Monitoring &amp; Evaluation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</si>
  <si>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</si>
  <si>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</si>
  <si>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</si>
  <si>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</si>
  <si>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</si>
  <si>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</si>
  <si>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</si>
  <si>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</si>
  <si>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</si>
  <si>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</si>
  <si>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</si>
  <si>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</si>
  <si>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</si>
  <si>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(C+IP)                                  upto 31.12.08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</si>
  <si>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</si>
  <si>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</si>
  <si>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</si>
  <si>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</si>
  <si>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</si>
  <si>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UP.PY</t>
  </si>
  <si>
    <t>PY &amp; UP PY</t>
  </si>
  <si>
    <t>Diff.</t>
  </si>
  <si>
    <t>Unspent balance</t>
  </si>
  <si>
    <t>Unspent(balance stock)</t>
  </si>
  <si>
    <t>6.1) Releasing details</t>
  </si>
  <si>
    <t>1.1) Calculation of Bench mark for utilisation.</t>
  </si>
  <si>
    <t>1. ANALYSIS OF NO. OF MEALS</t>
  </si>
  <si>
    <t xml:space="preserve">1.1.1) No. of School working days  </t>
  </si>
  <si>
    <t xml:space="preserve">1.2) No. of School working days </t>
  </si>
  <si>
    <t>5=(3-4)</t>
  </si>
  <si>
    <t>7= (1-4)</t>
  </si>
  <si>
    <t>Stage</t>
  </si>
  <si>
    <t>SAME AS ALLOCATION</t>
  </si>
  <si>
    <t xml:space="preserve">2. COVERAGE </t>
  </si>
  <si>
    <t>Districts</t>
  </si>
  <si>
    <t>Non-Coverage</t>
  </si>
  <si>
    <t>% NC</t>
  </si>
  <si>
    <t>Average number of children availing MDM*</t>
  </si>
  <si>
    <t xml:space="preserve">3.1)  Reconciliation of Foodgrains OB, Allocation &amp; Lifting </t>
  </si>
  <si>
    <t>3.2) ANALYSIS ON OPENING STOCK AND UNSPENT STOCK OF FOODGRAINS</t>
  </si>
  <si>
    <t>3.5)  Foodgrains  Allocation &amp; Lifting</t>
  </si>
  <si>
    <t>3.7)  Foodgrains Allocation, Lifting (availibility) &amp; Utilisation</t>
  </si>
  <si>
    <t>3.8)  District-wise Utilisation of foodgrains</t>
  </si>
  <si>
    <t>4. ANALYSIS ON COOKING COST [PRIMARY +  UPPER PRIMARY]</t>
  </si>
  <si>
    <t>4.1) Releasing details</t>
  </si>
  <si>
    <t>4.4) Cooking cost allocation and disbursed to Districts</t>
  </si>
  <si>
    <t>4.5)  District-wise Cooking Cost availability</t>
  </si>
  <si>
    <t>4.6) Cooking Cost Utilisation</t>
  </si>
  <si>
    <t>4.7)  District-wise Utilisation of Cooking cost</t>
  </si>
  <si>
    <t>* Lifting reported by State</t>
  </si>
  <si>
    <t>Lifted*</t>
  </si>
  <si>
    <t>Utilisation*</t>
  </si>
  <si>
    <t>Utilisation of Cooking assistance*</t>
  </si>
  <si>
    <t>Adhoc Released</t>
  </si>
  <si>
    <t>Total Release</t>
  </si>
  <si>
    <t>Total O.B.</t>
  </si>
  <si>
    <t>OB as on 1.4.09</t>
  </si>
  <si>
    <t>(As on 31.12.09)</t>
  </si>
  <si>
    <t>Allocated for 2009-10</t>
  </si>
  <si>
    <t>Average</t>
  </si>
  <si>
    <t>Total no. of Meals supposed to have been served (APR-DEC)</t>
  </si>
  <si>
    <t>APR-DEC</t>
  </si>
  <si>
    <t xml:space="preserve">Stage </t>
  </si>
  <si>
    <t>Upp. Primary</t>
  </si>
  <si>
    <t>1.1.2)No. of Meals (Primary &amp; Upper Primary )</t>
  </si>
  <si>
    <t>3. ANALYSIS OF FOOD GRAINS (PRIMARY+UPPER PRIMARY)</t>
  </si>
  <si>
    <t>4.3) ANALYSIS ON OPENING BALANCE AND CLOSING BALANCE</t>
  </si>
  <si>
    <t>Wheat</t>
  </si>
  <si>
    <t>Rice</t>
  </si>
  <si>
    <t xml:space="preserve">Aggregate </t>
  </si>
  <si>
    <t>Lifting</t>
  </si>
  <si>
    <r>
      <t>(i</t>
    </r>
    <r>
      <rPr>
        <i/>
        <sz val="10"/>
        <rFont val="Cambria"/>
        <family val="1"/>
      </rPr>
      <t>n MTs)</t>
    </r>
  </si>
  <si>
    <t>% utilisation of foodgrains</t>
  </si>
  <si>
    <t>% utilisation of Cooking cost</t>
  </si>
  <si>
    <t>Mis-match in % points</t>
  </si>
  <si>
    <t>6. ANALYSIS ON MANAGEMENT, MONITORING &amp; EVALUATION (MME)</t>
  </si>
  <si>
    <t>7.1) Releasing details</t>
  </si>
  <si>
    <t xml:space="preserve">8.1)    Kitchen Sheds </t>
  </si>
  <si>
    <t>8.1.1) Releasing details</t>
  </si>
  <si>
    <t xml:space="preserve">8.2 Kitchen Devices </t>
  </si>
  <si>
    <t>8.2.1) Releasing details</t>
  </si>
  <si>
    <t>8.2.3) Achievement ( under MDM Funds)</t>
  </si>
  <si>
    <t>UPY with PRY</t>
  </si>
  <si>
    <t>UPY without Pry</t>
  </si>
  <si>
    <t>Primary Meal</t>
  </si>
  <si>
    <t>Upper Primary Meal</t>
  </si>
  <si>
    <t xml:space="preserve">*Expenditure Met out of State Budget </t>
  </si>
  <si>
    <t>South Andaman</t>
  </si>
  <si>
    <t>N&amp;M Andaman</t>
  </si>
  <si>
    <t>Approval Last Year</t>
  </si>
  <si>
    <t>Actual served till Dec</t>
  </si>
  <si>
    <t>PAB Approval this year</t>
  </si>
  <si>
    <t>Total UPY</t>
  </si>
  <si>
    <t>TOTAL</t>
  </si>
  <si>
    <t>8.1.3) Achievement ( under MDM Funds) AT10</t>
  </si>
  <si>
    <t>SERVING MDM</t>
  </si>
  <si>
    <t>No of meals to be served during Q1,Q2,Q3</t>
  </si>
  <si>
    <t>No of meal served during Q1,Q2,Q3</t>
  </si>
  <si>
    <t>Cooking assistance realesed</t>
  </si>
  <si>
    <r>
      <t>2.4  No. of children  ( Upper Primary)  *</t>
    </r>
    <r>
      <rPr>
        <sz val="10"/>
        <rFont val="Cambria"/>
        <family val="1"/>
      </rPr>
      <t>(Source data : Table AT-5A  of AWP&amp;B 2011-12)</t>
    </r>
  </si>
  <si>
    <t xml:space="preserve">                                                                  *(Refer col.6 of table AT- 5 , AWP&amp;B, 2011-12)</t>
  </si>
  <si>
    <t>*: Lifting as per FCI Bills from State's Plan</t>
  </si>
  <si>
    <t>UPY</t>
  </si>
  <si>
    <t>Allocation total</t>
  </si>
  <si>
    <t>OB Primary</t>
  </si>
  <si>
    <t>% of OS on allocation 2010-11</t>
  </si>
  <si>
    <t>Lifted PRY</t>
  </si>
  <si>
    <t>Lifted UPRY</t>
  </si>
  <si>
    <t xml:space="preserve">Central Assistance Released by GOI </t>
  </si>
  <si>
    <t xml:space="preserve">Bills raised by FCI </t>
  </si>
  <si>
    <t xml:space="preserve">Payment to FCI by State/UT </t>
  </si>
  <si>
    <t>Pending Bills</t>
  </si>
  <si>
    <t>3.10)  Payment of foodgrains to FCI</t>
  </si>
  <si>
    <t>Release</t>
  </si>
  <si>
    <t>(As on 31.12.10)</t>
  </si>
  <si>
    <t>7.3) Utilisation of TA during 2010-11</t>
  </si>
  <si>
    <t>Allocated for 2010-11</t>
  </si>
  <si>
    <t>Meal Served in %</t>
  </si>
  <si>
    <t xml:space="preserve">5.1 Mismatch between Utilisation of Foodgrains and Cooking Cost </t>
  </si>
  <si>
    <t xml:space="preserve"> (Source data: para 3.7 and 4.7 above)</t>
  </si>
  <si>
    <t xml:space="preserve">6.2)  Reconciliation of MME OB, Allocation &amp; Releasing [PY + U PY] </t>
  </si>
  <si>
    <t>`</t>
  </si>
  <si>
    <t>State : Andaman &amp; Nicobar islands</t>
  </si>
  <si>
    <t>Nicobar</t>
  </si>
  <si>
    <t>Annual Work Plan &amp; Budget  2020-21</t>
  </si>
  <si>
    <t>REVIEW OF IMPLEMENTATION OF MDM SCHEME DURING 2019-20  (1.4.19 to 31.12.19)</t>
  </si>
  <si>
    <t>MDM PAB Approval for 2019-20      (APR-DEC)</t>
  </si>
  <si>
    <t>Actuals as per AWP&amp;B 2020-21 (AT-5)</t>
  </si>
  <si>
    <t>MDM PAB Approval for 2019-20</t>
  </si>
  <si>
    <t>Actuals as per AWP&amp;B 2020-21 (AT-5&amp;5A)</t>
  </si>
  <si>
    <t>No. of Meals as per PAB approval for  2019-20</t>
  </si>
  <si>
    <r>
      <t>2.1  Institutions- (P</t>
    </r>
    <r>
      <rPr>
        <sz val="10"/>
        <rFont val="Cambria"/>
        <family val="1"/>
      </rPr>
      <t>rimary)                     *(Source data : Table AT-3 of AWP&amp;B 2020-21)</t>
    </r>
  </si>
  <si>
    <r>
      <t>2.2  Institutions- (Upper Primary)          *</t>
    </r>
    <r>
      <rPr>
        <sz val="10"/>
        <rFont val="Cambria"/>
        <family val="1"/>
      </rPr>
      <t>(Source data : Table AT-3A &amp; 3B of AWP&amp;B 2020-21)</t>
    </r>
  </si>
  <si>
    <t>No. of children as per PAB Approval for  2019-20</t>
  </si>
  <si>
    <r>
      <t>2.3  No. of children  ( Primary)                       *</t>
    </r>
    <r>
      <rPr>
        <sz val="10"/>
        <rFont val="Cambria"/>
        <family val="1"/>
      </rPr>
      <t>(Source data : Table AT-5  of AWP&amp;B 2020-21)</t>
    </r>
  </si>
  <si>
    <t>Opening Stock as on 1.4.2019</t>
  </si>
  <si>
    <t>Allocation for2019-20</t>
  </si>
  <si>
    <t>District-wise opening balance as on 1.4.2019</t>
  </si>
  <si>
    <t>*(Refer col. 4 and 9 of table AT- 6 and AT-6A, AWP&amp;B, 2020-21)</t>
  </si>
  <si>
    <t xml:space="preserve">Allocation for 2019-20                                  </t>
  </si>
  <si>
    <t xml:space="preserve">Opening Stock as on 1.4.2019                                                          </t>
  </si>
  <si>
    <t>3.3) District-wise unspent balance as on 31.12.2019</t>
  </si>
  <si>
    <t>*(Refer col. 7 and 12 of table AT- 6 and AT-6A, AWP&amp;B, 2020-21)</t>
  </si>
  <si>
    <t xml:space="preserve">Unspent Balance as on 31.12.2019                                                          </t>
  </si>
  <si>
    <t>% of UB on allocation 2019-20</t>
  </si>
  <si>
    <t xml:space="preserve">Allocation for 2019-20                                 </t>
  </si>
  <si>
    <t>Opening Stcock as on 1.4.19</t>
  </si>
  <si>
    <t>Lifting upto 31.12.19</t>
  </si>
  <si>
    <t>3.6) District-wise Foodgrains availability  as on 31.12.19</t>
  </si>
  <si>
    <t>*(Refer col. 5 of table AT- 6 and AT-6A, AWP&amp;B, 2020-21)</t>
  </si>
  <si>
    <t xml:space="preserve">Allocation for 2019-20                                      </t>
  </si>
  <si>
    <t>OB as on 1.4.2019</t>
  </si>
  <si>
    <t>$: Lifting reported in AWP&amp;B 2020-21</t>
  </si>
  <si>
    <t>*(Refer col. 6 of table AT- 6 and AT-6A, AWP&amp;B, 2020-21)</t>
  </si>
  <si>
    <t xml:space="preserve">Allocation for 2019-20                                         </t>
  </si>
  <si>
    <t>Releases for Cooking cost by GoI (2019-20)</t>
  </si>
  <si>
    <t>OB as on 01.04.19</t>
  </si>
  <si>
    <t>Upper Primary &amp; Primary</t>
  </si>
  <si>
    <t>4.2 ) Verification of Cooking Cost Allocation for the year 2019-20</t>
  </si>
  <si>
    <t>4.3.1) District-wise opening balance as on 1.4.2019</t>
  </si>
  <si>
    <t>*(Refer col. 8 of table AT- 7 and AT-7A, AWP&amp;B, 2020-21)</t>
  </si>
  <si>
    <t xml:space="preserve">Allocation for 2019-20                               </t>
  </si>
  <si>
    <t xml:space="preserve">Opening Balance as on 1.4.2019                                                        </t>
  </si>
  <si>
    <t>% of OB on allocation 2019-20</t>
  </si>
  <si>
    <t>4.3.2) District-wise unspent  balance as on 31.12.2019</t>
  </si>
  <si>
    <t>*(Refer col. 17 of table AT- 7 and AT-7A, AWP&amp;B, 2020-21)</t>
  </si>
  <si>
    <t xml:space="preserve">Allocation for 2019-20                                           </t>
  </si>
  <si>
    <t xml:space="preserve">Unspent Balance as on 31.12.2019                                                        </t>
  </si>
  <si>
    <t>*(Refer col.11 of table AT- 7 and AT-7A, AWP&amp;B, 2020-21)</t>
  </si>
  <si>
    <t xml:space="preserve">Allocation for 2019-20                                        </t>
  </si>
  <si>
    <t xml:space="preserve">Opening Balance as on 1.4.2019                                                     </t>
  </si>
  <si>
    <t>Total Availibility of cooking cost as on 31.12.19</t>
  </si>
  <si>
    <t>*(Refer col. 14 of table AT- 7 and AT-7A, AWP&amp;B, 2020-21)</t>
  </si>
  <si>
    <t xml:space="preserve">Allocation for 2019-20                                          </t>
  </si>
  <si>
    <t>5. Reconciliation of Utilisation and Performance during 2019-20 [PRIMARY+ UPPER PRIMARY]</t>
  </si>
  <si>
    <t>Releases for MME by GoI (2019-20)</t>
  </si>
  <si>
    <t>(Refer AT-9, AWP&amp;B, 2020-21)</t>
  </si>
  <si>
    <t>Opening Balance as on 1.4.2019</t>
  </si>
  <si>
    <t>Released during .2019-20</t>
  </si>
  <si>
    <t>Allocation for 2019-20</t>
  </si>
  <si>
    <t>6.3) Utilisation of MME during .2019-20</t>
  </si>
  <si>
    <t>Availability for 2019-20</t>
  </si>
  <si>
    <t>Releases for TA by GoI (2019-20)</t>
  </si>
  <si>
    <t>7.2)  Reconciliation of TA OB, Allocation &amp; Releasing [PY + U PY] (Refer AT-8, AWP&amp;B, 2020-21)</t>
  </si>
  <si>
    <t>Released during 2019-20</t>
  </si>
  <si>
    <t>8.  INFRASTRUCTURE DEVELOPMENT DURING 2019-20</t>
  </si>
  <si>
    <t>Releases for Kitchen sheds by GoI as on 31.12.2019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</si>
  <si>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</si>
  <si>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</si>
  <si>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</si>
  <si>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</si>
  <si>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</si>
  <si>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</si>
  <si>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</si>
  <si>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</si>
  <si>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2006-07</t>
  </si>
  <si>
    <t>2007-08</t>
  </si>
  <si>
    <t>2008-09</t>
  </si>
  <si>
    <t>2009-10</t>
  </si>
  <si>
    <t>2010-11</t>
  </si>
  <si>
    <t>2019-20</t>
  </si>
  <si>
    <t>8.1.2) Reconciliation of amount sanctioned (Refer AT-10, AWP&amp;B, 2020-21)</t>
  </si>
  <si>
    <t>2006-2020</t>
  </si>
  <si>
    <t>Sactioned by GoI during 2006-20</t>
  </si>
  <si>
    <t>Releases for Kitchen devices by GoI as on 31.12.19</t>
  </si>
  <si>
    <t>8.2.2) Reconciliation of amount sanctioned (Refer AT-11, AWP&amp;B, 2020-21)</t>
  </si>
  <si>
    <t>Sactioned during 2006-20</t>
  </si>
  <si>
    <t>No. of Meals as per PAB approval upto 3rd QTR 2019-20</t>
  </si>
  <si>
    <t>Total no. of Meals claimed to have served upto 3rd QTR 2019-20</t>
  </si>
  <si>
    <t>Base period 01.04.19 to 31.12.19</t>
  </si>
  <si>
    <t>MDM PAB Approval for 2019-20 (APR-DEC)</t>
  </si>
  <si>
    <t>1.2.1)     Base period 01.04.10 to 31.03.19</t>
  </si>
  <si>
    <t>No. of  Institutions Existing</t>
  </si>
  <si>
    <t>No. of Institutions  serving MDM</t>
  </si>
  <si>
    <t>No. of  Institutions existing</t>
  </si>
  <si>
    <t>2.3  No. of children  ( Primary)                       *(Source data : Table AT-5  of AWP&amp;B 2020-21)</t>
  </si>
  <si>
    <t>No. of children as per enrollment  for  2019-20</t>
  </si>
  <si>
    <t>2.3  No. of children  ( Upper Primary)                       *(Source data : Table AT-5  of AWP&amp;B 2020-21)</t>
  </si>
  <si>
    <t>N &amp; M Andaman</t>
  </si>
  <si>
    <t>2.5 No. of meals to be served &amp;  actual  no. of meals served during 2019-20 [PRIMARY+ UPPER PRIMARY]</t>
  </si>
  <si>
    <t>Lifting as on 31.12.2019</t>
  </si>
  <si>
    <t xml:space="preserve">As per UT's AWP&amp;B </t>
  </si>
  <si>
    <t xml:space="preserve">Allocation of cost of food grains </t>
  </si>
  <si>
    <t>Primary &amp; Upper Primary</t>
  </si>
  <si>
    <t>Primary Upper Primary</t>
  </si>
  <si>
    <t>Replacement</t>
  </si>
  <si>
    <t xml:space="preserve">New </t>
  </si>
  <si>
    <t xml:space="preserve">251 Kitchen cum Stores sanctioned in the year 2013-14 with a project cost of 1720 Lakh to be shared by MHRD and UT on 75:25 sharing basis.
Out of 1290 Lakh being the Central Share, MHRD released 802.30 Lakhs.
Out of 802.30 Lakh , this UT booked an amount of Rs. 689.21 Lakh and Rs. 113.09 Lakhs was surrendered.
No sanctions for construction of Kitchen–cum-store during 2017-18 &amp; 2018-19 were made by PAB.
Govt. of India released Rs. 3.62 crores during fagend of 2019-20 for construction of 80 kitchen cum store against the total demand of Rs. 6.31 crores.
Executing agency expressed inability to utilize this grant during 2019-20 due to late release of fund. Therefore revalidation is required for utilization of this grant during 2020-21.
Difference of Rs. 2.69 crores may also be released during 2020-21 to accomplish the target.
</t>
  </si>
</sst>
</file>

<file path=xl/styles.xml><?xml version="1.0" encoding="utf-8"?>
<styleSheet xmlns="http://schemas.openxmlformats.org/spreadsheetml/2006/main">
  <numFmts count="3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"/>
    <numFmt numFmtId="186" formatCode="0.00000000"/>
    <numFmt numFmtId="187" formatCode="0.0000000"/>
    <numFmt numFmtId="188" formatCode="0.000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9"/>
      <name val="Cambri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b/>
      <u val="single"/>
      <sz val="10"/>
      <color indexed="10"/>
      <name val="Cambria"/>
      <family val="1"/>
    </font>
    <font>
      <i/>
      <sz val="10"/>
      <color indexed="10"/>
      <name val="Cambria"/>
      <family val="1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b/>
      <i/>
      <sz val="10"/>
      <color indexed="10"/>
      <name val="Cambria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u val="single"/>
      <sz val="10"/>
      <color rgb="FFFF0000"/>
      <name val="Cambria"/>
      <family val="1"/>
    </font>
    <font>
      <i/>
      <sz val="10"/>
      <color rgb="FFFF0000"/>
      <name val="Cambria"/>
      <family val="1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i/>
      <sz val="10"/>
      <color rgb="FFFF0000"/>
      <name val="Cambria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9" fontId="4" fillId="0" borderId="0" xfId="62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0" xfId="62" applyFont="1" applyBorder="1" applyAlignment="1">
      <alignment/>
    </xf>
    <xf numFmtId="0" fontId="4" fillId="0" borderId="0" xfId="0" applyFont="1" applyBorder="1" applyAlignment="1">
      <alignment horizontal="center"/>
    </xf>
    <xf numFmtId="9" fontId="5" fillId="0" borderId="0" xfId="62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9" fontId="5" fillId="0" borderId="10" xfId="62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9" fontId="4" fillId="0" borderId="10" xfId="62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9" fontId="5" fillId="33" borderId="10" xfId="62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9" fontId="5" fillId="34" borderId="10" xfId="62" applyFont="1" applyFill="1" applyBorder="1" applyAlignment="1">
      <alignment/>
    </xf>
    <xf numFmtId="9" fontId="4" fillId="35" borderId="0" xfId="62" applyFont="1" applyFill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center"/>
    </xf>
    <xf numFmtId="9" fontId="5" fillId="0" borderId="0" xfId="62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9" fontId="4" fillId="0" borderId="10" xfId="62" applyFont="1" applyBorder="1" applyAlignment="1">
      <alignment horizontal="right"/>
    </xf>
    <xf numFmtId="2" fontId="5" fillId="0" borderId="0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9" fontId="5" fillId="33" borderId="10" xfId="62" applyFont="1" applyFill="1" applyBorder="1" applyAlignment="1">
      <alignment horizontal="right"/>
    </xf>
    <xf numFmtId="2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 vertical="top" wrapText="1"/>
    </xf>
    <xf numFmtId="9" fontId="5" fillId="33" borderId="10" xfId="62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9" fontId="4" fillId="0" borderId="0" xfId="62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9" fontId="5" fillId="0" borderId="10" xfId="62" applyFont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12" xfId="0" applyFont="1" applyBorder="1" applyAlignment="1">
      <alignment horizontal="left" vertical="top" wrapText="1"/>
    </xf>
    <xf numFmtId="14" fontId="4" fillId="0" borderId="12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/>
    </xf>
    <xf numFmtId="14" fontId="4" fillId="0" borderId="12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left" vertical="top"/>
    </xf>
    <xf numFmtId="0" fontId="5" fillId="0" borderId="13" xfId="0" applyFont="1" applyBorder="1" applyAlignment="1">
      <alignment horizontal="center" wrapText="1"/>
    </xf>
    <xf numFmtId="9" fontId="4" fillId="0" borderId="13" xfId="62" applyFont="1" applyBorder="1" applyAlignment="1">
      <alignment/>
    </xf>
    <xf numFmtId="9" fontId="5" fillId="33" borderId="13" xfId="62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9" fontId="4" fillId="34" borderId="10" xfId="62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9" fontId="5" fillId="0" borderId="10" xfId="62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9" fontId="5" fillId="33" borderId="10" xfId="62" applyFont="1" applyFill="1" applyBorder="1" applyAlignment="1">
      <alignment/>
    </xf>
    <xf numFmtId="0" fontId="4" fillId="0" borderId="0" xfId="0" applyFont="1" applyBorder="1" applyAlignment="1">
      <alignment/>
    </xf>
    <xf numFmtId="9" fontId="5" fillId="34" borderId="10" xfId="62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9" fontId="5" fillId="0" borderId="0" xfId="62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Fill="1" applyBorder="1" applyAlignment="1" quotePrefix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9" fontId="5" fillId="36" borderId="10" xfId="62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wrapText="1"/>
    </xf>
    <xf numFmtId="0" fontId="58" fillId="0" borderId="10" xfId="0" applyFont="1" applyBorder="1" applyAlignment="1">
      <alignment horizontal="center" wrapText="1"/>
    </xf>
    <xf numFmtId="1" fontId="59" fillId="0" borderId="10" xfId="0" applyNumberFormat="1" applyFont="1" applyBorder="1" applyAlignment="1">
      <alignment/>
    </xf>
    <xf numFmtId="0" fontId="59" fillId="0" borderId="10" xfId="0" applyFont="1" applyFill="1" applyBorder="1" applyAlignment="1">
      <alignment/>
    </xf>
    <xf numFmtId="1" fontId="59" fillId="0" borderId="0" xfId="62" applyNumberFormat="1" applyFont="1" applyAlignment="1">
      <alignment/>
    </xf>
    <xf numFmtId="1" fontId="59" fillId="0" borderId="0" xfId="0" applyNumberFormat="1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/>
    </xf>
    <xf numFmtId="9" fontId="59" fillId="0" borderId="0" xfId="62" applyFont="1" applyBorder="1" applyAlignment="1">
      <alignment/>
    </xf>
    <xf numFmtId="16" fontId="60" fillId="0" borderId="0" xfId="0" applyNumberFormat="1" applyFont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9" fontId="59" fillId="0" borderId="0" xfId="62" applyFont="1" applyAlignment="1">
      <alignment/>
    </xf>
    <xf numFmtId="0" fontId="59" fillId="0" borderId="10" xfId="0" applyFont="1" applyBorder="1" applyAlignment="1">
      <alignment horizontal="center" wrapText="1"/>
    </xf>
    <xf numFmtId="9" fontId="59" fillId="0" borderId="10" xfId="62" applyFont="1" applyBorder="1" applyAlignment="1">
      <alignment/>
    </xf>
    <xf numFmtId="0" fontId="59" fillId="0" borderId="10" xfId="0" applyFont="1" applyBorder="1" applyAlignment="1">
      <alignment wrapText="1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 horizontal="right"/>
    </xf>
    <xf numFmtId="9" fontId="58" fillId="33" borderId="10" xfId="62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2" xfId="0" applyFont="1" applyBorder="1" applyAlignment="1">
      <alignment/>
    </xf>
    <xf numFmtId="0" fontId="58" fillId="0" borderId="0" xfId="0" applyFont="1" applyBorder="1" applyAlignment="1">
      <alignment wrapText="1"/>
    </xf>
    <xf numFmtId="0" fontId="59" fillId="0" borderId="10" xfId="0" applyFont="1" applyBorder="1" applyAlignment="1">
      <alignment horizontal="center"/>
    </xf>
    <xf numFmtId="9" fontId="59" fillId="34" borderId="10" xfId="62" applyFont="1" applyFill="1" applyBorder="1" applyAlignment="1">
      <alignment/>
    </xf>
    <xf numFmtId="9" fontId="59" fillId="35" borderId="0" xfId="62" applyFont="1" applyFill="1" applyAlignment="1">
      <alignment/>
    </xf>
    <xf numFmtId="0" fontId="59" fillId="0" borderId="0" xfId="0" applyFont="1" applyBorder="1" applyAlignment="1" quotePrefix="1">
      <alignment/>
    </xf>
    <xf numFmtId="0" fontId="58" fillId="0" borderId="0" xfId="0" applyFont="1" applyBorder="1" applyAlignment="1">
      <alignment horizontal="right"/>
    </xf>
    <xf numFmtId="9" fontId="59" fillId="0" borderId="0" xfId="62" applyFont="1" applyBorder="1" applyAlignment="1">
      <alignment/>
    </xf>
    <xf numFmtId="9" fontId="58" fillId="34" borderId="10" xfId="62" applyFont="1" applyFill="1" applyBorder="1" applyAlignment="1">
      <alignment/>
    </xf>
    <xf numFmtId="0" fontId="58" fillId="0" borderId="0" xfId="0" applyFont="1" applyBorder="1" applyAlignment="1">
      <alignment horizontal="left"/>
    </xf>
    <xf numFmtId="1" fontId="58" fillId="0" borderId="0" xfId="0" applyNumberFormat="1" applyFont="1" applyBorder="1" applyAlignment="1">
      <alignment horizontal="right"/>
    </xf>
    <xf numFmtId="9" fontId="58" fillId="35" borderId="0" xfId="62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Border="1" applyAlignment="1">
      <alignment/>
    </xf>
    <xf numFmtId="1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 wrapText="1"/>
    </xf>
    <xf numFmtId="0" fontId="59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horizontal="left" vertical="top" wrapText="1"/>
    </xf>
    <xf numFmtId="1" fontId="59" fillId="0" borderId="0" xfId="0" applyNumberFormat="1" applyFont="1" applyFill="1" applyAlignment="1">
      <alignment/>
    </xf>
    <xf numFmtId="0" fontId="58" fillId="0" borderId="0" xfId="0" applyFont="1" applyFill="1" applyBorder="1" applyAlignment="1">
      <alignment horizontal="left" vertical="top" wrapText="1"/>
    </xf>
    <xf numFmtId="1" fontId="58" fillId="0" borderId="0" xfId="0" applyNumberFormat="1" applyFont="1" applyBorder="1" applyAlignment="1">
      <alignment/>
    </xf>
    <xf numFmtId="0" fontId="59" fillId="0" borderId="0" xfId="0" applyFont="1" applyFill="1" applyBorder="1" applyAlignment="1">
      <alignment/>
    </xf>
    <xf numFmtId="1" fontId="58" fillId="0" borderId="0" xfId="0" applyNumberFormat="1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2" fontId="59" fillId="0" borderId="10" xfId="0" applyNumberFormat="1" applyFont="1" applyBorder="1" applyAlignment="1">
      <alignment/>
    </xf>
    <xf numFmtId="0" fontId="58" fillId="0" borderId="10" xfId="58" applyFont="1" applyBorder="1" applyAlignment="1">
      <alignment horizontal="center"/>
      <protection/>
    </xf>
    <xf numFmtId="179" fontId="58" fillId="0" borderId="10" xfId="59" applyNumberFormat="1" applyFont="1" applyBorder="1" applyAlignment="1">
      <alignment horizontal="center"/>
      <protection/>
    </xf>
    <xf numFmtId="0" fontId="58" fillId="0" borderId="10" xfId="59" applyFont="1" applyBorder="1" applyAlignment="1">
      <alignment horizontal="center"/>
      <protection/>
    </xf>
    <xf numFmtId="2" fontId="59" fillId="0" borderId="0" xfId="0" applyNumberFormat="1" applyFont="1" applyBorder="1" applyAlignment="1">
      <alignment horizontal="center" vertical="top" wrapText="1"/>
    </xf>
    <xf numFmtId="2" fontId="59" fillId="0" borderId="0" xfId="0" applyNumberFormat="1" applyFont="1" applyFill="1" applyAlignment="1">
      <alignment/>
    </xf>
    <xf numFmtId="0" fontId="58" fillId="0" borderId="0" xfId="0" applyFont="1" applyBorder="1" applyAlignment="1">
      <alignment horizontal="center" vertical="top" wrapText="1"/>
    </xf>
    <xf numFmtId="9" fontId="58" fillId="0" borderId="0" xfId="62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vertical="top" wrapText="1"/>
    </xf>
    <xf numFmtId="0" fontId="58" fillId="0" borderId="0" xfId="58" applyFont="1" applyBorder="1" applyAlignment="1">
      <alignment horizontal="center"/>
      <protection/>
    </xf>
    <xf numFmtId="0" fontId="59" fillId="0" borderId="0" xfId="0" applyFont="1" applyFill="1" applyAlignment="1">
      <alignment/>
    </xf>
    <xf numFmtId="2" fontId="58" fillId="0" borderId="10" xfId="0" applyNumberFormat="1" applyFont="1" applyBorder="1" applyAlignment="1">
      <alignment/>
    </xf>
    <xf numFmtId="0" fontId="58" fillId="0" borderId="0" xfId="59" applyFont="1" applyBorder="1" applyAlignment="1">
      <alignment horizontal="center"/>
      <protection/>
    </xf>
    <xf numFmtId="2" fontId="59" fillId="0" borderId="0" xfId="0" applyNumberFormat="1" applyFont="1" applyBorder="1" applyAlignment="1">
      <alignment/>
    </xf>
    <xf numFmtId="9" fontId="58" fillId="33" borderId="10" xfId="62" applyFont="1" applyFill="1" applyBorder="1" applyAlignment="1">
      <alignment horizontal="center" vertical="top" wrapText="1"/>
    </xf>
    <xf numFmtId="2" fontId="58" fillId="0" borderId="0" xfId="0" applyNumberFormat="1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wrapText="1"/>
    </xf>
    <xf numFmtId="9" fontId="59" fillId="0" borderId="13" xfId="62" applyFont="1" applyBorder="1" applyAlignment="1">
      <alignment/>
    </xf>
    <xf numFmtId="0" fontId="59" fillId="0" borderId="0" xfId="0" applyFont="1" applyBorder="1" applyAlignment="1">
      <alignment horizontal="right"/>
    </xf>
    <xf numFmtId="0" fontId="59" fillId="0" borderId="0" xfId="58" applyFont="1" applyBorder="1" applyAlignment="1">
      <alignment horizontal="right"/>
      <protection/>
    </xf>
    <xf numFmtId="9" fontId="58" fillId="33" borderId="13" xfId="62" applyFont="1" applyFill="1" applyBorder="1" applyAlignment="1">
      <alignment/>
    </xf>
    <xf numFmtId="0" fontId="59" fillId="0" borderId="10" xfId="0" applyFont="1" applyBorder="1" applyAlignment="1">
      <alignment horizontal="left" wrapText="1"/>
    </xf>
    <xf numFmtId="0" fontId="59" fillId="0" borderId="10" xfId="0" applyFont="1" applyFill="1" applyBorder="1" applyAlignment="1" quotePrefix="1">
      <alignment horizontal="center"/>
    </xf>
    <xf numFmtId="0" fontId="59" fillId="0" borderId="10" xfId="0" applyFont="1" applyBorder="1" applyAlignment="1">
      <alignment horizontal="left" vertical="center"/>
    </xf>
    <xf numFmtId="0" fontId="59" fillId="0" borderId="10" xfId="58" applyFont="1" applyBorder="1" applyAlignment="1">
      <alignment horizontal="center"/>
      <protection/>
    </xf>
    <xf numFmtId="0" fontId="59" fillId="0" borderId="10" xfId="59" applyFont="1" applyBorder="1" applyAlignment="1">
      <alignment horizontal="center"/>
      <protection/>
    </xf>
    <xf numFmtId="0" fontId="58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right" vertical="top" wrapText="1"/>
    </xf>
    <xf numFmtId="1" fontId="58" fillId="0" borderId="10" xfId="0" applyNumberFormat="1" applyFont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right"/>
    </xf>
    <xf numFmtId="9" fontId="58" fillId="0" borderId="0" xfId="62" applyFont="1" applyBorder="1" applyAlignment="1">
      <alignment horizontal="center" vertical="top" wrapText="1"/>
    </xf>
    <xf numFmtId="2" fontId="58" fillId="0" borderId="0" xfId="0" applyNumberFormat="1" applyFont="1" applyFill="1" applyBorder="1" applyAlignment="1">
      <alignment vertical="center"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0" fontId="62" fillId="0" borderId="0" xfId="0" applyFont="1" applyBorder="1" applyAlignment="1">
      <alignment/>
    </xf>
    <xf numFmtId="2" fontId="59" fillId="0" borderId="0" xfId="0" applyNumberFormat="1" applyFont="1" applyAlignment="1">
      <alignment/>
    </xf>
    <xf numFmtId="0" fontId="59" fillId="0" borderId="0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left" vertical="top" wrapText="1"/>
    </xf>
    <xf numFmtId="14" fontId="59" fillId="0" borderId="12" xfId="0" applyNumberFormat="1" applyFont="1" applyBorder="1" applyAlignment="1" quotePrefix="1">
      <alignment horizontal="center" vertical="top" wrapText="1"/>
    </xf>
    <xf numFmtId="0" fontId="59" fillId="0" borderId="0" xfId="0" applyFont="1" applyBorder="1" applyAlignment="1">
      <alignment horizontal="right" vertical="top" wrapText="1"/>
    </xf>
    <xf numFmtId="0" fontId="59" fillId="0" borderId="12" xfId="0" applyFont="1" applyBorder="1" applyAlignment="1">
      <alignment horizontal="left"/>
    </xf>
    <xf numFmtId="14" fontId="59" fillId="0" borderId="12" xfId="0" applyNumberFormat="1" applyFont="1" applyBorder="1" applyAlignment="1">
      <alignment horizontal="center" vertical="top" wrapText="1"/>
    </xf>
    <xf numFmtId="2" fontId="59" fillId="0" borderId="0" xfId="0" applyNumberFormat="1" applyFont="1" applyBorder="1" applyAlignment="1">
      <alignment horizontal="right"/>
    </xf>
    <xf numFmtId="2" fontId="64" fillId="33" borderId="1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65" fillId="0" borderId="0" xfId="0" applyFont="1" applyBorder="1" applyAlignment="1">
      <alignment horizontal="center"/>
    </xf>
    <xf numFmtId="9" fontId="59" fillId="36" borderId="0" xfId="62" applyFont="1" applyFill="1" applyBorder="1" applyAlignment="1">
      <alignment horizontal="center"/>
    </xf>
    <xf numFmtId="2" fontId="59" fillId="0" borderId="0" xfId="0" applyNumberFormat="1" applyFont="1" applyFill="1" applyBorder="1" applyAlignment="1">
      <alignment vertical="center"/>
    </xf>
    <xf numFmtId="2" fontId="59" fillId="0" borderId="10" xfId="0" applyNumberFormat="1" applyFont="1" applyFill="1" applyBorder="1" applyAlignment="1">
      <alignment/>
    </xf>
    <xf numFmtId="1" fontId="58" fillId="0" borderId="0" xfId="0" applyNumberFormat="1" applyFont="1" applyBorder="1" applyAlignment="1">
      <alignment wrapText="1"/>
    </xf>
    <xf numFmtId="0" fontId="58" fillId="0" borderId="10" xfId="0" applyFont="1" applyFill="1" applyBorder="1" applyAlignment="1">
      <alignment/>
    </xf>
    <xf numFmtId="2" fontId="58" fillId="0" borderId="10" xfId="0" applyNumberFormat="1" applyFont="1" applyFill="1" applyBorder="1" applyAlignment="1">
      <alignment/>
    </xf>
    <xf numFmtId="2" fontId="58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Fill="1" applyBorder="1" applyAlignment="1" quotePrefix="1">
      <alignment horizontal="center"/>
    </xf>
    <xf numFmtId="0" fontId="59" fillId="0" borderId="0" xfId="0" applyFont="1" applyBorder="1" applyAlignment="1">
      <alignment horizontal="left"/>
    </xf>
    <xf numFmtId="1" fontId="59" fillId="0" borderId="0" xfId="0" applyNumberFormat="1" applyFont="1" applyBorder="1" applyAlignment="1">
      <alignment/>
    </xf>
    <xf numFmtId="9" fontId="59" fillId="0" borderId="10" xfId="62" applyFont="1" applyFill="1" applyBorder="1" applyAlignment="1">
      <alignment/>
    </xf>
    <xf numFmtId="2" fontId="58" fillId="0" borderId="0" xfId="0" applyNumberFormat="1" applyFont="1" applyBorder="1" applyAlignment="1">
      <alignment/>
    </xf>
    <xf numFmtId="0" fontId="58" fillId="35" borderId="0" xfId="0" applyFont="1" applyFill="1" applyAlignment="1">
      <alignment/>
    </xf>
    <xf numFmtId="1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left" vertical="center"/>
    </xf>
    <xf numFmtId="9" fontId="59" fillId="0" borderId="0" xfId="62" applyFont="1" applyBorder="1" applyAlignment="1">
      <alignment horizontal="center"/>
    </xf>
    <xf numFmtId="179" fontId="58" fillId="0" borderId="0" xfId="0" applyNumberFormat="1" applyFont="1" applyBorder="1" applyAlignment="1">
      <alignment/>
    </xf>
    <xf numFmtId="0" fontId="59" fillId="33" borderId="12" xfId="0" applyFont="1" applyFill="1" applyBorder="1" applyAlignment="1">
      <alignment horizontal="right" vertical="top" wrapText="1"/>
    </xf>
    <xf numFmtId="0" fontId="59" fillId="0" borderId="12" xfId="0" applyFont="1" applyBorder="1" applyAlignment="1">
      <alignment horizontal="right" vertical="top" wrapText="1"/>
    </xf>
    <xf numFmtId="2" fontId="59" fillId="0" borderId="12" xfId="0" applyNumberFormat="1" applyFont="1" applyBorder="1" applyAlignment="1">
      <alignment horizontal="right" vertical="top" wrapText="1"/>
    </xf>
    <xf numFmtId="0" fontId="59" fillId="0" borderId="0" xfId="0" applyFont="1" applyBorder="1" applyAlignment="1">
      <alignment horizontal="center" vertical="center" wrapText="1"/>
    </xf>
    <xf numFmtId="3" fontId="59" fillId="0" borderId="10" xfId="42" applyNumberFormat="1" applyFont="1" applyBorder="1" applyAlignment="1">
      <alignment/>
    </xf>
    <xf numFmtId="2" fontId="58" fillId="34" borderId="10" xfId="0" applyNumberFormat="1" applyFont="1" applyFill="1" applyBorder="1" applyAlignment="1">
      <alignment horizontal="center" vertical="center"/>
    </xf>
    <xf numFmtId="9" fontId="58" fillId="33" borderId="10" xfId="62" applyFont="1" applyFill="1" applyBorder="1" applyAlignment="1">
      <alignment horizontal="center" vertical="center"/>
    </xf>
    <xf numFmtId="4" fontId="59" fillId="0" borderId="0" xfId="0" applyNumberFormat="1" applyFont="1" applyFill="1" applyAlignment="1">
      <alignment/>
    </xf>
    <xf numFmtId="0" fontId="58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right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right"/>
    </xf>
    <xf numFmtId="0" fontId="59" fillId="36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9" fillId="36" borderId="0" xfId="0" applyFont="1" applyFill="1" applyBorder="1" applyAlignment="1">
      <alignment horizontal="center"/>
    </xf>
    <xf numFmtId="9" fontId="59" fillId="34" borderId="13" xfId="62" applyFont="1" applyFill="1" applyBorder="1" applyAlignment="1">
      <alignment/>
    </xf>
    <xf numFmtId="0" fontId="58" fillId="36" borderId="0" xfId="0" applyFont="1" applyFill="1" applyBorder="1" applyAlignment="1">
      <alignment horizontal="left"/>
    </xf>
    <xf numFmtId="0" fontId="58" fillId="36" borderId="0" xfId="0" applyFont="1" applyFill="1" applyAlignment="1">
      <alignment/>
    </xf>
    <xf numFmtId="0" fontId="59" fillId="0" borderId="11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/>
    </xf>
    <xf numFmtId="2" fontId="59" fillId="0" borderId="10" xfId="0" applyNumberFormat="1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vertical="center"/>
    </xf>
    <xf numFmtId="2" fontId="59" fillId="0" borderId="10" xfId="0" applyNumberFormat="1" applyFont="1" applyFill="1" applyBorder="1" applyAlignment="1">
      <alignment vertical="center"/>
    </xf>
    <xf numFmtId="9" fontId="58" fillId="33" borderId="10" xfId="62" applyFont="1" applyFill="1" applyBorder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0" fillId="0" borderId="0" xfId="0" applyFont="1" applyFill="1" applyAlignment="1">
      <alignment/>
    </xf>
    <xf numFmtId="0" fontId="59" fillId="0" borderId="0" xfId="0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/>
    </xf>
    <xf numFmtId="0" fontId="58" fillId="0" borderId="15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9" fontId="59" fillId="0" borderId="13" xfId="62" applyFont="1" applyFill="1" applyBorder="1" applyAlignment="1">
      <alignment/>
    </xf>
    <xf numFmtId="0" fontId="60" fillId="0" borderId="0" xfId="0" applyFont="1" applyFill="1" applyAlignment="1">
      <alignment horizontal="center"/>
    </xf>
    <xf numFmtId="0" fontId="65" fillId="0" borderId="16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18" xfId="0" applyFont="1" applyBorder="1" applyAlignment="1">
      <alignment/>
    </xf>
    <xf numFmtId="0" fontId="65" fillId="0" borderId="19" xfId="0" applyFont="1" applyBorder="1" applyAlignment="1">
      <alignment/>
    </xf>
    <xf numFmtId="0" fontId="65" fillId="0" borderId="20" xfId="0" applyFont="1" applyBorder="1" applyAlignment="1">
      <alignment/>
    </xf>
    <xf numFmtId="9" fontId="58" fillId="35" borderId="10" xfId="62" applyFont="1" applyFill="1" applyBorder="1" applyAlignment="1">
      <alignment/>
    </xf>
    <xf numFmtId="9" fontId="59" fillId="35" borderId="0" xfId="62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9" fontId="5" fillId="35" borderId="10" xfId="62" applyFont="1" applyFill="1" applyBorder="1" applyAlignment="1">
      <alignment horizontal="center"/>
    </xf>
    <xf numFmtId="9" fontId="5" fillId="35" borderId="10" xfId="62" applyFont="1" applyFill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9" fontId="4" fillId="0" borderId="10" xfId="62" applyFont="1" applyBorder="1" applyAlignment="1">
      <alignment/>
    </xf>
    <xf numFmtId="0" fontId="13" fillId="0" borderId="0" xfId="0" applyFont="1" applyAlignment="1">
      <alignment/>
    </xf>
    <xf numFmtId="9" fontId="5" fillId="0" borderId="0" xfId="62" applyFont="1" applyBorder="1" applyAlignment="1">
      <alignment horizontal="center" vertical="top" wrapText="1"/>
    </xf>
    <xf numFmtId="0" fontId="14" fillId="0" borderId="21" xfId="0" applyFont="1" applyBorder="1" applyAlignment="1">
      <alignment horizontal="right" vertical="center" wrapText="1"/>
    </xf>
    <xf numFmtId="0" fontId="14" fillId="0" borderId="22" xfId="0" applyFont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9" fontId="4" fillId="0" borderId="10" xfId="62" applyFont="1" applyBorder="1" applyAlignment="1" quotePrefix="1">
      <alignment horizontal="right"/>
    </xf>
    <xf numFmtId="2" fontId="4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2" fontId="5" fillId="0" borderId="19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center"/>
    </xf>
    <xf numFmtId="9" fontId="5" fillId="33" borderId="10" xfId="62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right"/>
    </xf>
    <xf numFmtId="0" fontId="59" fillId="36" borderId="10" xfId="0" applyFont="1" applyFill="1" applyBorder="1" applyAlignment="1">
      <alignment horizontal="right" vertical="center"/>
    </xf>
    <xf numFmtId="0" fontId="59" fillId="36" borderId="10" xfId="0" applyFont="1" applyFill="1" applyBorder="1" applyAlignment="1">
      <alignment/>
    </xf>
    <xf numFmtId="0" fontId="59" fillId="36" borderId="10" xfId="0" applyFont="1" applyFill="1" applyBorder="1" applyAlignment="1" quotePrefix="1">
      <alignment horizontal="right"/>
    </xf>
    <xf numFmtId="0" fontId="58" fillId="36" borderId="10" xfId="0" applyFont="1" applyFill="1" applyBorder="1" applyAlignment="1">
      <alignment/>
    </xf>
    <xf numFmtId="2" fontId="59" fillId="36" borderId="10" xfId="0" applyNumberFormat="1" applyFont="1" applyFill="1" applyBorder="1" applyAlignment="1">
      <alignment/>
    </xf>
    <xf numFmtId="1" fontId="0" fillId="0" borderId="10" xfId="57" applyNumberFormat="1" applyFont="1" applyBorder="1">
      <alignment/>
      <protection/>
    </xf>
    <xf numFmtId="2" fontId="0" fillId="0" borderId="10" xfId="57" applyNumberFormat="1" applyFont="1" applyBorder="1">
      <alignment/>
      <protection/>
    </xf>
    <xf numFmtId="0" fontId="4" fillId="0" borderId="10" xfId="0" applyFont="1" applyBorder="1" applyAlignment="1">
      <alignment vertical="center"/>
    </xf>
    <xf numFmtId="9" fontId="5" fillId="36" borderId="10" xfId="62" applyFont="1" applyFill="1" applyBorder="1" applyAlignment="1">
      <alignment/>
    </xf>
    <xf numFmtId="2" fontId="4" fillId="0" borderId="10" xfId="0" applyNumberFormat="1" applyFont="1" applyBorder="1" applyAlignment="1">
      <alignment horizontal="right" vertical="top" wrapText="1"/>
    </xf>
    <xf numFmtId="2" fontId="5" fillId="38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9" fontId="5" fillId="0" borderId="10" xfId="62" applyFont="1" applyFill="1" applyBorder="1" applyAlignment="1">
      <alignment/>
    </xf>
    <xf numFmtId="9" fontId="5" fillId="33" borderId="10" xfId="62" applyFont="1" applyFill="1" applyBorder="1" applyAlignment="1" quotePrefix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9" fontId="4" fillId="0" borderId="10" xfId="62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/>
    </xf>
    <xf numFmtId="9" fontId="4" fillId="0" borderId="10" xfId="62" applyFont="1" applyBorder="1" applyAlignment="1">
      <alignment horizontal="center"/>
    </xf>
    <xf numFmtId="9" fontId="4" fillId="0" borderId="10" xfId="62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9" fontId="5" fillId="38" borderId="10" xfId="62" applyFont="1" applyFill="1" applyBorder="1" applyAlignment="1">
      <alignment horizontal="center"/>
    </xf>
    <xf numFmtId="1" fontId="5" fillId="38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/>
    </xf>
    <xf numFmtId="2" fontId="15" fillId="36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4" fillId="36" borderId="14" xfId="0" applyFont="1" applyFill="1" applyBorder="1" applyAlignment="1">
      <alignment wrapText="1"/>
    </xf>
    <xf numFmtId="0" fontId="0" fillId="36" borderId="14" xfId="0" applyFont="1" applyFill="1" applyBorder="1" applyAlignment="1">
      <alignment/>
    </xf>
    <xf numFmtId="0" fontId="5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" fontId="4" fillId="33" borderId="13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5" fillId="0" borderId="19" xfId="0" applyFont="1" applyBorder="1" applyAlignment="1">
      <alignment horizontal="left" vertical="top" wrapText="1"/>
    </xf>
    <xf numFmtId="0" fontId="58" fillId="0" borderId="13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8" fillId="0" borderId="11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center" wrapText="1"/>
    </xf>
    <xf numFmtId="0" fontId="58" fillId="0" borderId="13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8" fillId="0" borderId="13" xfId="0" applyFont="1" applyFill="1" applyBorder="1" applyAlignment="1">
      <alignment horizontal="center" vertical="top" wrapText="1"/>
    </xf>
    <xf numFmtId="0" fontId="58" fillId="0" borderId="15" xfId="0" applyFont="1" applyFill="1" applyBorder="1" applyAlignment="1">
      <alignment horizontal="center" vertical="top" wrapText="1"/>
    </xf>
    <xf numFmtId="9" fontId="59" fillId="0" borderId="0" xfId="62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9" fontId="4" fillId="0" borderId="11" xfId="62" applyFont="1" applyBorder="1" applyAlignment="1">
      <alignment horizontal="center"/>
    </xf>
    <xf numFmtId="9" fontId="4" fillId="0" borderId="24" xfId="62" applyFont="1" applyBorder="1" applyAlignment="1">
      <alignment horizontal="center"/>
    </xf>
    <xf numFmtId="9" fontId="4" fillId="0" borderId="12" xfId="62" applyFont="1" applyBorder="1" applyAlignment="1">
      <alignment horizontal="center"/>
    </xf>
    <xf numFmtId="0" fontId="59" fillId="36" borderId="0" xfId="0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center" vertical="top"/>
    </xf>
    <xf numFmtId="0" fontId="59" fillId="0" borderId="25" xfId="0" applyFont="1" applyFill="1" applyBorder="1" applyAlignment="1">
      <alignment horizontal="center" vertical="top"/>
    </xf>
    <xf numFmtId="0" fontId="58" fillId="0" borderId="13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6_FG_py_Utlsn" xfId="58"/>
    <cellStyle name="Normal_T6A_FG_py_Utlsn (2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124</xdr:row>
      <xdr:rowOff>0</xdr:rowOff>
    </xdr:from>
    <xdr:to>
      <xdr:col>3</xdr:col>
      <xdr:colOff>342900</xdr:colOff>
      <xdr:row>124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3343275" y="298989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276225</xdr:colOff>
      <xdr:row>124</xdr:row>
      <xdr:rowOff>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5257800" y="298989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346"/>
  <sheetViews>
    <sheetView tabSelected="1" view="pageBreakPreview" zoomScale="120" zoomScaleSheetLayoutView="120" zoomScalePageLayoutView="0" workbookViewId="0" topLeftCell="A64">
      <selection activeCell="H71" sqref="H71"/>
    </sheetView>
  </sheetViews>
  <sheetFormatPr defaultColWidth="9.140625" defaultRowHeight="12.75"/>
  <cols>
    <col min="1" max="1" width="13.421875" style="128" customWidth="1"/>
    <col min="2" max="2" width="19.140625" style="128" customWidth="1"/>
    <col min="3" max="3" width="17.57421875" style="128" customWidth="1"/>
    <col min="4" max="4" width="15.421875" style="128" customWidth="1"/>
    <col min="5" max="5" width="13.28125" style="128" customWidth="1"/>
    <col min="6" max="6" width="13.57421875" style="128" customWidth="1"/>
    <col min="7" max="7" width="17.7109375" style="128" customWidth="1"/>
    <col min="8" max="8" width="12.421875" style="128" customWidth="1"/>
    <col min="9" max="9" width="11.28125" style="128" customWidth="1"/>
    <col min="10" max="10" width="11.7109375" style="128" customWidth="1"/>
    <col min="11" max="11" width="12.140625" style="128" customWidth="1"/>
    <col min="12" max="12" width="12.28125" style="128" customWidth="1"/>
    <col min="13" max="13" width="11.421875" style="128" customWidth="1"/>
    <col min="14" max="16384" width="9.140625" style="128" customWidth="1"/>
  </cols>
  <sheetData>
    <row r="1" spans="1:8" ht="12.75">
      <c r="A1" s="357" t="s">
        <v>0</v>
      </c>
      <c r="B1" s="357"/>
      <c r="C1" s="357"/>
      <c r="D1" s="357"/>
      <c r="E1" s="357"/>
      <c r="F1" s="357"/>
      <c r="G1" s="127"/>
      <c r="H1" s="127"/>
    </row>
    <row r="2" spans="1:8" ht="12.75">
      <c r="A2" s="357" t="s">
        <v>1</v>
      </c>
      <c r="B2" s="357"/>
      <c r="C2" s="357"/>
      <c r="D2" s="357"/>
      <c r="E2" s="357"/>
      <c r="F2" s="357"/>
      <c r="G2" s="356"/>
      <c r="H2" s="356"/>
    </row>
    <row r="3" spans="1:8" ht="12.75">
      <c r="A3" s="357" t="s">
        <v>174</v>
      </c>
      <c r="B3" s="357"/>
      <c r="C3" s="357"/>
      <c r="D3" s="357"/>
      <c r="E3" s="357"/>
      <c r="F3" s="357"/>
      <c r="G3" s="356"/>
      <c r="H3" s="356"/>
    </row>
    <row r="4" spans="1:8" ht="12.75">
      <c r="A4" s="357" t="s">
        <v>172</v>
      </c>
      <c r="B4" s="357"/>
      <c r="C4" s="357"/>
      <c r="D4" s="357"/>
      <c r="E4" s="357"/>
      <c r="F4" s="357"/>
      <c r="G4" s="356"/>
      <c r="H4" s="356"/>
    </row>
    <row r="5" spans="1:6" ht="9.75" customHeight="1">
      <c r="A5" s="5" t="s">
        <v>54</v>
      </c>
      <c r="B5" s="5"/>
      <c r="C5" s="5"/>
      <c r="D5" s="5"/>
      <c r="E5" s="5"/>
      <c r="F5" s="5"/>
    </row>
    <row r="6" spans="1:8" ht="12.75">
      <c r="A6" s="357" t="s">
        <v>2</v>
      </c>
      <c r="B6" s="357"/>
      <c r="C6" s="357"/>
      <c r="D6" s="357"/>
      <c r="E6" s="357"/>
      <c r="F6" s="357"/>
      <c r="G6" s="356"/>
      <c r="H6" s="356"/>
    </row>
    <row r="7" spans="1:6" ht="11.25" customHeight="1">
      <c r="A7" s="4"/>
      <c r="B7" s="4"/>
      <c r="C7" s="4"/>
      <c r="D7" s="4"/>
      <c r="E7" s="4"/>
      <c r="F7" s="4"/>
    </row>
    <row r="8" spans="1:8" ht="14.25" customHeight="1">
      <c r="A8" s="6" t="s">
        <v>175</v>
      </c>
      <c r="B8" s="6"/>
      <c r="C8" s="6"/>
      <c r="D8" s="6"/>
      <c r="E8" s="6"/>
      <c r="F8" s="6"/>
      <c r="G8" s="130"/>
      <c r="H8" s="130"/>
    </row>
    <row r="9" spans="1:8" ht="16.5" customHeight="1">
      <c r="A9" s="360" t="s">
        <v>76</v>
      </c>
      <c r="B9" s="360"/>
      <c r="C9" s="360"/>
      <c r="D9" s="360"/>
      <c r="E9" s="6"/>
      <c r="F9" s="6"/>
      <c r="G9" s="130"/>
      <c r="H9" s="130"/>
    </row>
    <row r="10" spans="1:8" ht="12.75">
      <c r="A10" s="3" t="s">
        <v>75</v>
      </c>
      <c r="B10" s="3"/>
      <c r="C10" s="3"/>
      <c r="D10" s="3"/>
      <c r="E10" s="6"/>
      <c r="F10" s="6"/>
      <c r="G10" s="130"/>
      <c r="H10" s="130"/>
    </row>
    <row r="11" spans="1:8" ht="18.75" customHeight="1">
      <c r="A11" s="361" t="s">
        <v>112</v>
      </c>
      <c r="B11" s="362" t="s">
        <v>67</v>
      </c>
      <c r="C11" s="363"/>
      <c r="D11" s="363"/>
      <c r="E11" s="364"/>
      <c r="F11" s="6"/>
      <c r="G11" s="130"/>
      <c r="H11" s="130"/>
    </row>
    <row r="12" spans="1:8" s="133" customFormat="1" ht="53.25" customHeight="1">
      <c r="A12" s="361"/>
      <c r="B12" s="10" t="s">
        <v>178</v>
      </c>
      <c r="C12" s="10" t="s">
        <v>179</v>
      </c>
      <c r="D12" s="10" t="s">
        <v>6</v>
      </c>
      <c r="E12" s="86" t="s">
        <v>68</v>
      </c>
      <c r="F12" s="7"/>
      <c r="G12" s="132"/>
      <c r="H12" s="132"/>
    </row>
    <row r="13" spans="1:8" ht="12.75">
      <c r="A13" s="8" t="s">
        <v>27</v>
      </c>
      <c r="B13" s="46">
        <v>14017</v>
      </c>
      <c r="C13" s="88">
        <v>14155</v>
      </c>
      <c r="D13" s="88">
        <f>C13-B13</f>
        <v>138</v>
      </c>
      <c r="E13" s="89">
        <f>D13/B13</f>
        <v>0.00984518798601698</v>
      </c>
      <c r="F13" s="6"/>
      <c r="G13" s="130"/>
      <c r="H13" s="130"/>
    </row>
    <row r="14" spans="1:11" ht="12.75">
      <c r="A14" s="8" t="s">
        <v>113</v>
      </c>
      <c r="B14" s="46">
        <v>10084</v>
      </c>
      <c r="C14" s="88">
        <v>10442</v>
      </c>
      <c r="D14" s="88">
        <f>C14-B14</f>
        <v>358</v>
      </c>
      <c r="E14" s="89">
        <f>D14/B14</f>
        <v>0.03550178500595002</v>
      </c>
      <c r="F14" s="6"/>
      <c r="G14" s="130"/>
      <c r="H14" s="130"/>
      <c r="J14" s="134" t="s">
        <v>111</v>
      </c>
      <c r="K14" s="128">
        <f>B15*170</f>
        <v>4097170</v>
      </c>
    </row>
    <row r="15" spans="1:10" ht="12.75">
      <c r="A15" s="8" t="s">
        <v>19</v>
      </c>
      <c r="B15" s="87">
        <f>SUM(B13:B14)</f>
        <v>24101</v>
      </c>
      <c r="C15" s="90">
        <f>SUM(C13:C14)</f>
        <v>24597</v>
      </c>
      <c r="D15" s="91">
        <f>C15-B15</f>
        <v>496</v>
      </c>
      <c r="E15" s="92">
        <f>D15/B15</f>
        <v>0.020580058918717066</v>
      </c>
      <c r="F15" s="4"/>
      <c r="J15" s="134"/>
    </row>
    <row r="16" spans="1:10" ht="12.75">
      <c r="A16" s="4"/>
      <c r="B16" s="4"/>
      <c r="C16" s="4"/>
      <c r="D16" s="4"/>
      <c r="E16" s="4"/>
      <c r="J16" s="134"/>
    </row>
    <row r="17" spans="1:10" ht="19.5" customHeight="1">
      <c r="A17" s="358" t="s">
        <v>77</v>
      </c>
      <c r="B17" s="358"/>
      <c r="C17" s="358"/>
      <c r="D17" s="359"/>
      <c r="E17" s="359"/>
      <c r="F17" s="135"/>
      <c r="J17" s="134"/>
    </row>
    <row r="18" spans="1:10" ht="49.5" customHeight="1">
      <c r="A18" s="12" t="s">
        <v>81</v>
      </c>
      <c r="B18" s="10" t="s">
        <v>176</v>
      </c>
      <c r="C18" s="10" t="s">
        <v>177</v>
      </c>
      <c r="D18" s="10" t="s">
        <v>6</v>
      </c>
      <c r="E18" s="86" t="s">
        <v>68</v>
      </c>
      <c r="F18" s="135"/>
      <c r="H18" s="128" t="s">
        <v>141</v>
      </c>
      <c r="J18" s="134"/>
    </row>
    <row r="19" spans="1:10" ht="18" customHeight="1">
      <c r="A19" s="8" t="s">
        <v>27</v>
      </c>
      <c r="B19" s="28">
        <v>152</v>
      </c>
      <c r="C19" s="35">
        <v>150</v>
      </c>
      <c r="D19" s="88">
        <f>C19-B19</f>
        <v>-2</v>
      </c>
      <c r="E19" s="92">
        <f>D19/B19</f>
        <v>-0.013157894736842105</v>
      </c>
      <c r="F19" s="147">
        <f>C19/B19</f>
        <v>0.9868421052631579</v>
      </c>
      <c r="H19" s="139">
        <v>220</v>
      </c>
      <c r="I19" s="140">
        <f>H19*J21</f>
        <v>159.62790697674419</v>
      </c>
      <c r="J19" s="134"/>
    </row>
    <row r="20" spans="1:10" ht="12.75">
      <c r="A20" s="8" t="s">
        <v>113</v>
      </c>
      <c r="B20" s="28">
        <v>152</v>
      </c>
      <c r="C20" s="35">
        <v>150</v>
      </c>
      <c r="D20" s="88">
        <f>C20-B20</f>
        <v>-2</v>
      </c>
      <c r="E20" s="92">
        <f>D20/B20</f>
        <v>-0.013157894736842105</v>
      </c>
      <c r="H20" s="128" t="s">
        <v>139</v>
      </c>
      <c r="I20" s="128" t="s">
        <v>140</v>
      </c>
      <c r="J20" s="134"/>
    </row>
    <row r="21" spans="1:10" ht="18" customHeight="1">
      <c r="A21" s="8" t="s">
        <v>109</v>
      </c>
      <c r="B21" s="28">
        <f>AVERAGE(B19:B20)</f>
        <v>152</v>
      </c>
      <c r="C21" s="28">
        <f>AVERAGE(C19:C20)</f>
        <v>150</v>
      </c>
      <c r="D21" s="28">
        <f>(D19+D20)/2</f>
        <v>-2</v>
      </c>
      <c r="E21" s="92">
        <f>D21/B21</f>
        <v>-0.013157894736842105</v>
      </c>
      <c r="H21" s="128">
        <v>215</v>
      </c>
      <c r="I21" s="128">
        <v>156</v>
      </c>
      <c r="J21" s="134">
        <f>I21/H21</f>
        <v>0.7255813953488373</v>
      </c>
    </row>
    <row r="22" spans="1:10" ht="12.75">
      <c r="A22" s="135"/>
      <c r="B22" s="141"/>
      <c r="C22" s="141"/>
      <c r="D22" s="142"/>
      <c r="E22" s="143"/>
      <c r="J22" s="134"/>
    </row>
    <row r="23" spans="1:10" ht="21.75" customHeight="1">
      <c r="A23" s="360" t="s">
        <v>114</v>
      </c>
      <c r="B23" s="360"/>
      <c r="C23" s="360"/>
      <c r="D23" s="360"/>
      <c r="E23" s="14"/>
      <c r="J23" s="134"/>
    </row>
    <row r="24" spans="1:10" ht="23.25" customHeight="1">
      <c r="A24" s="358" t="s">
        <v>259</v>
      </c>
      <c r="B24" s="358"/>
      <c r="C24" s="358"/>
      <c r="D24" s="358"/>
      <c r="E24" s="14"/>
      <c r="J24" s="134"/>
    </row>
    <row r="25" spans="1:9" s="133" customFormat="1" ht="51">
      <c r="A25" s="10" t="s">
        <v>81</v>
      </c>
      <c r="B25" s="10" t="s">
        <v>257</v>
      </c>
      <c r="C25" s="10" t="s">
        <v>258</v>
      </c>
      <c r="D25" s="10" t="s">
        <v>71</v>
      </c>
      <c r="E25" s="86" t="s">
        <v>68</v>
      </c>
      <c r="F25" s="132"/>
      <c r="G25" s="132"/>
      <c r="H25" s="144" t="s">
        <v>134</v>
      </c>
      <c r="I25" s="133" t="s">
        <v>135</v>
      </c>
    </row>
    <row r="26" spans="1:10" ht="12.75">
      <c r="A26" s="8" t="s">
        <v>70</v>
      </c>
      <c r="B26" s="90">
        <v>3663352</v>
      </c>
      <c r="C26" s="90">
        <v>3689580</v>
      </c>
      <c r="D26" s="88">
        <f>C26-B26</f>
        <v>26228</v>
      </c>
      <c r="E26" s="94">
        <f>D26/B26</f>
        <v>0.00715956315418229</v>
      </c>
      <c r="H26" s="128">
        <v>6572654</v>
      </c>
      <c r="I26" s="128">
        <v>3999031</v>
      </c>
      <c r="J26" s="128">
        <f>H26+I26</f>
        <v>10571685</v>
      </c>
    </row>
    <row r="27" spans="1:5" ht="12.75">
      <c r="A27" s="95"/>
      <c r="B27" s="96"/>
      <c r="C27" s="96"/>
      <c r="D27" s="93"/>
      <c r="E27" s="97"/>
    </row>
    <row r="28" spans="1:6" ht="12.75" customHeight="1">
      <c r="A28" s="358" t="s">
        <v>78</v>
      </c>
      <c r="B28" s="358"/>
      <c r="C28" s="358"/>
      <c r="D28" s="365"/>
      <c r="E28" s="365"/>
      <c r="F28" s="135"/>
    </row>
    <row r="29" spans="1:6" ht="39" customHeight="1">
      <c r="A29" s="367" t="s">
        <v>69</v>
      </c>
      <c r="B29" s="362" t="s">
        <v>260</v>
      </c>
      <c r="C29" s="364"/>
      <c r="D29" s="98"/>
      <c r="E29" s="99"/>
      <c r="F29" s="135"/>
    </row>
    <row r="30" spans="1:5" ht="14.25" customHeight="1">
      <c r="A30" s="368"/>
      <c r="B30" s="369">
        <v>152</v>
      </c>
      <c r="C30" s="370"/>
      <c r="D30" s="93"/>
      <c r="E30" s="97"/>
    </row>
    <row r="31" spans="1:9" s="133" customFormat="1" ht="15" customHeight="1">
      <c r="A31" s="17"/>
      <c r="B31" s="17"/>
      <c r="C31" s="17"/>
      <c r="D31" s="17"/>
      <c r="E31" s="14"/>
      <c r="F31" s="128"/>
      <c r="G31" s="132"/>
      <c r="H31" s="132"/>
      <c r="I31" s="146"/>
    </row>
    <row r="32" spans="1:5" ht="12.75">
      <c r="A32" s="358" t="s">
        <v>261</v>
      </c>
      <c r="B32" s="358"/>
      <c r="C32" s="358"/>
      <c r="D32" s="358"/>
      <c r="E32" s="358"/>
    </row>
    <row r="33" spans="1:8" ht="48" customHeight="1">
      <c r="A33" s="12" t="s">
        <v>81</v>
      </c>
      <c r="B33" s="12" t="s">
        <v>180</v>
      </c>
      <c r="C33" s="371" t="s">
        <v>110</v>
      </c>
      <c r="D33" s="371"/>
      <c r="E33" s="10" t="s">
        <v>167</v>
      </c>
      <c r="F33" s="132"/>
      <c r="H33" s="131"/>
    </row>
    <row r="34" spans="1:5" ht="12.75">
      <c r="A34" s="8" t="s">
        <v>70</v>
      </c>
      <c r="B34" s="100">
        <f>B15*B30</f>
        <v>3663352</v>
      </c>
      <c r="C34" s="372">
        <f>B15*B21</f>
        <v>3663352</v>
      </c>
      <c r="D34" s="373"/>
      <c r="E34" s="94">
        <f>C34/B34</f>
        <v>1</v>
      </c>
    </row>
    <row r="35" spans="1:7" ht="18" customHeight="1">
      <c r="A35" s="360" t="s">
        <v>83</v>
      </c>
      <c r="B35" s="360"/>
      <c r="C35" s="360"/>
      <c r="D35" s="15"/>
      <c r="E35" s="16"/>
      <c r="F35" s="4"/>
      <c r="G35" s="11"/>
    </row>
    <row r="36" spans="1:7" ht="31.5" customHeight="1">
      <c r="A36" s="360" t="s">
        <v>181</v>
      </c>
      <c r="B36" s="360"/>
      <c r="C36" s="360"/>
      <c r="D36" s="360"/>
      <c r="E36" s="360"/>
      <c r="F36" s="360"/>
      <c r="G36" s="360"/>
    </row>
    <row r="37" spans="1:7" ht="51.75" customHeight="1">
      <c r="A37" s="12" t="s">
        <v>3</v>
      </c>
      <c r="B37" s="12" t="s">
        <v>84</v>
      </c>
      <c r="C37" s="12" t="s">
        <v>262</v>
      </c>
      <c r="D37" s="12" t="s">
        <v>263</v>
      </c>
      <c r="E37" s="18" t="s">
        <v>85</v>
      </c>
      <c r="F37" s="12" t="s">
        <v>86</v>
      </c>
      <c r="G37" s="11"/>
    </row>
    <row r="38" spans="1:7" ht="12.75" customHeight="1">
      <c r="A38" s="19">
        <v>1</v>
      </c>
      <c r="B38" s="297" t="s">
        <v>137</v>
      </c>
      <c r="C38" s="2">
        <v>54</v>
      </c>
      <c r="D38" s="2">
        <v>54</v>
      </c>
      <c r="E38" s="2">
        <f>C38-D38</f>
        <v>0</v>
      </c>
      <c r="F38" s="20">
        <f>E38/C38</f>
        <v>0</v>
      </c>
      <c r="G38" s="11"/>
    </row>
    <row r="39" spans="1:7" ht="12.75" customHeight="1">
      <c r="A39" s="19">
        <v>2</v>
      </c>
      <c r="B39" s="297" t="s">
        <v>268</v>
      </c>
      <c r="C39" s="2">
        <v>98</v>
      </c>
      <c r="D39" s="2">
        <v>98</v>
      </c>
      <c r="E39" s="2">
        <f>C39-D39</f>
        <v>0</v>
      </c>
      <c r="F39" s="20">
        <f>E39/C39</f>
        <v>0</v>
      </c>
      <c r="G39" s="11"/>
    </row>
    <row r="40" spans="1:7" ht="12.75" customHeight="1">
      <c r="A40" s="19">
        <v>3</v>
      </c>
      <c r="B40" s="297" t="s">
        <v>173</v>
      </c>
      <c r="C40" s="2">
        <v>30</v>
      </c>
      <c r="D40" s="2">
        <v>30</v>
      </c>
      <c r="E40" s="2">
        <f>C40-D40</f>
        <v>0</v>
      </c>
      <c r="F40" s="20">
        <f>E40/C40</f>
        <v>0</v>
      </c>
      <c r="G40" s="11"/>
    </row>
    <row r="41" spans="1:8" ht="12.75" customHeight="1">
      <c r="A41" s="21"/>
      <c r="B41" s="22" t="s">
        <v>19</v>
      </c>
      <c r="C41" s="23">
        <f>SUM(C38:C40)</f>
        <v>182</v>
      </c>
      <c r="D41" s="23">
        <f>SUM(D38:D40)</f>
        <v>182</v>
      </c>
      <c r="E41" s="23">
        <f>SUM(E38:E40)</f>
        <v>0</v>
      </c>
      <c r="F41" s="24">
        <f>E41/C41</f>
        <v>0</v>
      </c>
      <c r="G41" s="11"/>
      <c r="H41" s="128">
        <f>C41+C48</f>
        <v>332</v>
      </c>
    </row>
    <row r="42" spans="1:8" ht="12.75" customHeight="1">
      <c r="A42" s="354"/>
      <c r="B42" s="355"/>
      <c r="C42" s="355"/>
      <c r="D42" s="355"/>
      <c r="E42" s="355"/>
      <c r="F42" s="355"/>
      <c r="G42" s="11"/>
      <c r="H42" s="4"/>
    </row>
    <row r="43" spans="1:11" ht="12.75" customHeight="1">
      <c r="A43" s="360" t="s">
        <v>182</v>
      </c>
      <c r="B43" s="360"/>
      <c r="C43" s="360"/>
      <c r="D43" s="360"/>
      <c r="E43" s="360"/>
      <c r="F43" s="360"/>
      <c r="G43" s="360"/>
      <c r="H43" s="360"/>
      <c r="K43" s="128" t="s">
        <v>145</v>
      </c>
    </row>
    <row r="44" spans="1:13" ht="45.75" customHeight="1">
      <c r="A44" s="12" t="s">
        <v>3</v>
      </c>
      <c r="B44" s="12" t="s">
        <v>84</v>
      </c>
      <c r="C44" s="12" t="s">
        <v>264</v>
      </c>
      <c r="D44" s="12" t="s">
        <v>263</v>
      </c>
      <c r="E44" s="18" t="s">
        <v>85</v>
      </c>
      <c r="F44" s="12" t="s">
        <v>86</v>
      </c>
      <c r="G44" s="11"/>
      <c r="H44" s="26" t="s">
        <v>132</v>
      </c>
      <c r="I44" s="154" t="s">
        <v>133</v>
      </c>
      <c r="J44" s="154" t="s">
        <v>142</v>
      </c>
      <c r="K44" s="155" t="s">
        <v>132</v>
      </c>
      <c r="L44" s="154" t="s">
        <v>133</v>
      </c>
      <c r="M44" s="154" t="s">
        <v>143</v>
      </c>
    </row>
    <row r="45" spans="1:13" ht="12.75" customHeight="1">
      <c r="A45" s="19">
        <v>1</v>
      </c>
      <c r="B45" s="297" t="s">
        <v>137</v>
      </c>
      <c r="C45" s="2">
        <v>62</v>
      </c>
      <c r="D45" s="2">
        <v>62</v>
      </c>
      <c r="E45" s="2">
        <f>C45-D45</f>
        <v>0</v>
      </c>
      <c r="F45" s="20">
        <f>E45/C45</f>
        <v>0</v>
      </c>
      <c r="G45" s="11"/>
      <c r="H45" s="26">
        <v>55</v>
      </c>
      <c r="I45" s="154">
        <v>5</v>
      </c>
      <c r="J45" s="154">
        <f>H45+I45</f>
        <v>60</v>
      </c>
      <c r="K45" s="155">
        <v>55</v>
      </c>
      <c r="L45" s="154">
        <v>5</v>
      </c>
      <c r="M45" s="154">
        <f>SUM(K45:L45)</f>
        <v>60</v>
      </c>
    </row>
    <row r="46" spans="1:13" ht="12.75" customHeight="1">
      <c r="A46" s="19">
        <v>2</v>
      </c>
      <c r="B46" s="297" t="s">
        <v>268</v>
      </c>
      <c r="C46" s="2">
        <v>63</v>
      </c>
      <c r="D46" s="2">
        <v>63</v>
      </c>
      <c r="E46" s="2">
        <f>C46-D46</f>
        <v>0</v>
      </c>
      <c r="F46" s="20">
        <f>E46/C46</f>
        <v>0</v>
      </c>
      <c r="G46" s="11"/>
      <c r="H46" s="26">
        <v>23</v>
      </c>
      <c r="I46" s="154">
        <v>2</v>
      </c>
      <c r="J46" s="154">
        <f>H46+I46</f>
        <v>25</v>
      </c>
      <c r="K46" s="155">
        <v>23</v>
      </c>
      <c r="L46" s="154">
        <v>2</v>
      </c>
      <c r="M46" s="154">
        <f>SUM(K46:L46)</f>
        <v>25</v>
      </c>
    </row>
    <row r="47" spans="1:13" ht="12.75" customHeight="1">
      <c r="A47" s="19">
        <v>3</v>
      </c>
      <c r="B47" s="297" t="s">
        <v>173</v>
      </c>
      <c r="C47" s="2">
        <v>25</v>
      </c>
      <c r="D47" s="2">
        <v>25</v>
      </c>
      <c r="E47" s="2">
        <f>C47-D47</f>
        <v>0</v>
      </c>
      <c r="F47" s="20">
        <f>E47/C47</f>
        <v>0</v>
      </c>
      <c r="G47" s="11"/>
      <c r="H47" s="26">
        <v>44</v>
      </c>
      <c r="I47" s="154">
        <v>7</v>
      </c>
      <c r="J47" s="154">
        <f>H47+I47</f>
        <v>51</v>
      </c>
      <c r="K47" s="155">
        <v>44</v>
      </c>
      <c r="L47" s="154">
        <v>7</v>
      </c>
      <c r="M47" s="154">
        <f>SUM(K47:L47)</f>
        <v>51</v>
      </c>
    </row>
    <row r="48" spans="1:13" ht="12.75" customHeight="1">
      <c r="A48" s="21"/>
      <c r="B48" s="22" t="s">
        <v>19</v>
      </c>
      <c r="C48" s="23">
        <f>SUM(C45:C47)</f>
        <v>150</v>
      </c>
      <c r="D48" s="23">
        <f>SUM(D45:D47)</f>
        <v>150</v>
      </c>
      <c r="E48" s="26">
        <f>SUM(E45:E47)</f>
        <v>0</v>
      </c>
      <c r="F48" s="24">
        <f>E48/C48</f>
        <v>0</v>
      </c>
      <c r="G48" s="11"/>
      <c r="H48" s="26">
        <f>SUM(H45:H47)</f>
        <v>122</v>
      </c>
      <c r="I48" s="154">
        <f>SUM(I45:I47)</f>
        <v>14</v>
      </c>
      <c r="J48" s="154">
        <f>SUM(J45:J47)</f>
        <v>136</v>
      </c>
      <c r="K48" s="154">
        <f>SUM(K45:K47)</f>
        <v>122</v>
      </c>
      <c r="L48" s="154">
        <f>SUM(L45:L47)</f>
        <v>14</v>
      </c>
      <c r="M48" s="154">
        <f>SUM(K48:L48)</f>
        <v>136</v>
      </c>
    </row>
    <row r="49" spans="1:13" ht="12.75" customHeight="1">
      <c r="A49" s="354"/>
      <c r="B49" s="355"/>
      <c r="C49" s="355"/>
      <c r="D49" s="355"/>
      <c r="E49" s="355"/>
      <c r="F49" s="355"/>
      <c r="G49" s="11"/>
      <c r="H49" s="26"/>
      <c r="I49" s="154"/>
      <c r="J49" s="156"/>
      <c r="L49" s="156"/>
      <c r="M49" s="156"/>
    </row>
    <row r="50" spans="1:7" ht="12.75" customHeight="1">
      <c r="A50" s="360" t="s">
        <v>184</v>
      </c>
      <c r="B50" s="360"/>
      <c r="C50" s="360"/>
      <c r="D50" s="360"/>
      <c r="E50" s="360"/>
      <c r="F50" s="360"/>
      <c r="G50" s="360"/>
    </row>
    <row r="51" spans="1:8" ht="72.75" customHeight="1">
      <c r="A51" s="12" t="s">
        <v>3</v>
      </c>
      <c r="B51" s="12" t="s">
        <v>84</v>
      </c>
      <c r="C51" s="12" t="s">
        <v>183</v>
      </c>
      <c r="D51" s="12" t="s">
        <v>87</v>
      </c>
      <c r="E51" s="18" t="s">
        <v>6</v>
      </c>
      <c r="F51" s="12" t="s">
        <v>7</v>
      </c>
      <c r="G51" s="11"/>
      <c r="H51" s="157"/>
    </row>
    <row r="52" spans="1:8" ht="12.75" customHeight="1">
      <c r="A52" s="1">
        <v>1</v>
      </c>
      <c r="B52" s="297" t="s">
        <v>137</v>
      </c>
      <c r="C52" s="298">
        <v>6948</v>
      </c>
      <c r="D52" s="299">
        <v>6936</v>
      </c>
      <c r="E52" s="28">
        <f>D52-C52</f>
        <v>-12</v>
      </c>
      <c r="F52" s="423"/>
      <c r="G52" s="11"/>
      <c r="H52" s="141"/>
    </row>
    <row r="53" spans="1:8" ht="12.75" customHeight="1">
      <c r="A53" s="19">
        <v>2</v>
      </c>
      <c r="B53" s="297" t="s">
        <v>268</v>
      </c>
      <c r="C53" s="298">
        <v>5161</v>
      </c>
      <c r="D53" s="299">
        <v>5379</v>
      </c>
      <c r="E53" s="28">
        <f>D53-C53</f>
        <v>218</v>
      </c>
      <c r="F53" s="424"/>
      <c r="G53" s="11"/>
      <c r="H53" s="141"/>
    </row>
    <row r="54" spans="1:8" ht="12.75" customHeight="1">
      <c r="A54" s="19">
        <v>3</v>
      </c>
      <c r="B54" s="297" t="s">
        <v>173</v>
      </c>
      <c r="C54" s="298">
        <v>1908</v>
      </c>
      <c r="D54" s="299">
        <v>1840</v>
      </c>
      <c r="E54" s="28">
        <f>D54-C54</f>
        <v>-68</v>
      </c>
      <c r="F54" s="425"/>
      <c r="G54" s="11"/>
      <c r="H54" s="141"/>
    </row>
    <row r="55" spans="1:8" ht="12.75" customHeight="1">
      <c r="A55" s="21"/>
      <c r="B55" s="22" t="s">
        <v>19</v>
      </c>
      <c r="C55" s="23">
        <f>SUM(C52:C54)</f>
        <v>14017</v>
      </c>
      <c r="D55" s="23">
        <f>SUM(D52:D54)</f>
        <v>14155</v>
      </c>
      <c r="E55" s="23">
        <f>SUM(E52:E54)</f>
        <v>138</v>
      </c>
      <c r="F55" s="83">
        <f>E55/C55</f>
        <v>0.00984518798601698</v>
      </c>
      <c r="G55" s="31"/>
      <c r="H55" s="161"/>
    </row>
    <row r="56" spans="1:8" ht="12.75" customHeight="1">
      <c r="A56" s="9"/>
      <c r="B56" s="33"/>
      <c r="C56" s="33"/>
      <c r="D56" s="25"/>
      <c r="E56" s="33"/>
      <c r="F56" s="34"/>
      <c r="G56" s="147"/>
      <c r="H56" s="141"/>
    </row>
    <row r="57" spans="1:11" ht="18.75" customHeight="1">
      <c r="A57" s="360" t="s">
        <v>149</v>
      </c>
      <c r="B57" s="360"/>
      <c r="C57" s="360"/>
      <c r="D57" s="360"/>
      <c r="E57" s="360"/>
      <c r="F57" s="360"/>
      <c r="G57" s="147"/>
      <c r="H57" s="141"/>
      <c r="I57" s="141"/>
      <c r="J57" s="141"/>
      <c r="K57" s="141"/>
    </row>
    <row r="58" spans="1:11" ht="53.25" customHeight="1">
      <c r="A58" s="12" t="s">
        <v>3</v>
      </c>
      <c r="B58" s="12" t="s">
        <v>84</v>
      </c>
      <c r="C58" s="12" t="s">
        <v>183</v>
      </c>
      <c r="D58" s="12" t="s">
        <v>87</v>
      </c>
      <c r="E58" s="18" t="s">
        <v>6</v>
      </c>
      <c r="F58" s="12" t="s">
        <v>7</v>
      </c>
      <c r="G58" s="147"/>
      <c r="H58" s="157"/>
      <c r="I58" s="141"/>
      <c r="J58" s="163"/>
      <c r="K58" s="141"/>
    </row>
    <row r="59" spans="1:11" ht="12.75" customHeight="1">
      <c r="A59" s="19">
        <v>1</v>
      </c>
      <c r="B59" s="297" t="s">
        <v>137</v>
      </c>
      <c r="C59" s="126">
        <v>5261</v>
      </c>
      <c r="D59" s="27">
        <v>5430</v>
      </c>
      <c r="E59" s="27">
        <f>D59-C59</f>
        <v>169</v>
      </c>
      <c r="F59" s="423"/>
      <c r="G59" s="147"/>
      <c r="H59" s="141"/>
      <c r="I59" s="141"/>
      <c r="J59" s="141"/>
      <c r="K59" s="141"/>
    </row>
    <row r="60" spans="1:11" ht="12.75" customHeight="1">
      <c r="A60" s="19">
        <v>2</v>
      </c>
      <c r="B60" s="297" t="s">
        <v>268</v>
      </c>
      <c r="C60" s="126">
        <v>3665</v>
      </c>
      <c r="D60" s="27">
        <v>3759</v>
      </c>
      <c r="E60" s="27">
        <f>D60-C60</f>
        <v>94</v>
      </c>
      <c r="F60" s="424"/>
      <c r="G60" s="147"/>
      <c r="H60" s="141"/>
      <c r="I60" s="141"/>
      <c r="J60" s="141"/>
      <c r="K60" s="141"/>
    </row>
    <row r="61" spans="1:11" ht="12.75" customHeight="1">
      <c r="A61" s="19">
        <v>3</v>
      </c>
      <c r="B61" s="297" t="s">
        <v>173</v>
      </c>
      <c r="C61" s="126">
        <v>1158</v>
      </c>
      <c r="D61" s="27">
        <v>1253</v>
      </c>
      <c r="E61" s="27">
        <f>D61-C61</f>
        <v>95</v>
      </c>
      <c r="F61" s="425"/>
      <c r="G61" s="147"/>
      <c r="H61" s="141"/>
      <c r="I61" s="141"/>
      <c r="J61" s="141"/>
      <c r="K61" s="141"/>
    </row>
    <row r="62" spans="1:11" ht="12.75" customHeight="1">
      <c r="A62" s="21"/>
      <c r="B62" s="22" t="s">
        <v>19</v>
      </c>
      <c r="C62" s="23">
        <f>SUM(C59:C61)</f>
        <v>10084</v>
      </c>
      <c r="D62" s="23">
        <f>SUM(D59:D61)</f>
        <v>10442</v>
      </c>
      <c r="E62" s="23">
        <f>SUM(E59:E61)</f>
        <v>358</v>
      </c>
      <c r="F62" s="30">
        <f>E62/C62</f>
        <v>0.03550178500595002</v>
      </c>
      <c r="G62" s="160"/>
      <c r="H62" s="141"/>
      <c r="I62" s="141"/>
      <c r="J62" s="141"/>
      <c r="K62" s="141"/>
    </row>
    <row r="63" spans="1:11" ht="32.25" customHeight="1">
      <c r="A63" s="135"/>
      <c r="B63" s="165"/>
      <c r="C63" s="162"/>
      <c r="D63" s="166"/>
      <c r="E63" s="166"/>
      <c r="F63" s="167"/>
      <c r="G63" s="296"/>
      <c r="H63" s="141"/>
      <c r="I63" s="141"/>
      <c r="J63" s="141"/>
      <c r="K63" s="141"/>
    </row>
    <row r="64" spans="1:11" ht="25.5" customHeight="1">
      <c r="A64" s="375" t="s">
        <v>265</v>
      </c>
      <c r="B64" s="375"/>
      <c r="C64" s="375"/>
      <c r="D64" s="375"/>
      <c r="E64" s="375"/>
      <c r="F64" s="375"/>
      <c r="G64" s="296"/>
      <c r="H64" s="141"/>
      <c r="I64" s="141"/>
      <c r="J64" s="141"/>
      <c r="K64" s="141"/>
    </row>
    <row r="65" spans="1:11" ht="46.5" customHeight="1">
      <c r="A65" s="19" t="s">
        <v>3</v>
      </c>
      <c r="B65" s="59" t="s">
        <v>84</v>
      </c>
      <c r="C65" s="300" t="s">
        <v>266</v>
      </c>
      <c r="D65" s="301" t="s">
        <v>87</v>
      </c>
      <c r="E65" s="302" t="s">
        <v>6</v>
      </c>
      <c r="F65" s="303" t="s">
        <v>7</v>
      </c>
      <c r="G65" s="296"/>
      <c r="H65" s="141"/>
      <c r="I65" s="141"/>
      <c r="J65" s="141"/>
      <c r="K65" s="141"/>
    </row>
    <row r="66" spans="1:11" ht="22.5" customHeight="1">
      <c r="A66" s="21">
        <v>1</v>
      </c>
      <c r="B66" s="297" t="s">
        <v>137</v>
      </c>
      <c r="C66" s="23">
        <v>9120</v>
      </c>
      <c r="D66" s="29">
        <v>6936</v>
      </c>
      <c r="E66" s="29">
        <v>-9888</v>
      </c>
      <c r="F66" s="304"/>
      <c r="G66" s="296"/>
      <c r="H66" s="141"/>
      <c r="I66" s="141"/>
      <c r="J66" s="141"/>
      <c r="K66" s="141"/>
    </row>
    <row r="67" spans="1:11" ht="23.25" customHeight="1">
      <c r="A67" s="21">
        <v>2</v>
      </c>
      <c r="B67" s="297" t="s">
        <v>268</v>
      </c>
      <c r="C67" s="23">
        <v>6473</v>
      </c>
      <c r="D67" s="29">
        <v>5379</v>
      </c>
      <c r="E67" s="29">
        <v>1669</v>
      </c>
      <c r="F67" s="304"/>
      <c r="G67" s="296"/>
      <c r="H67" s="141"/>
      <c r="I67" s="141"/>
      <c r="J67" s="141"/>
      <c r="K67" s="141"/>
    </row>
    <row r="68" spans="1:11" ht="19.5" customHeight="1">
      <c r="A68" s="21">
        <v>3</v>
      </c>
      <c r="B68" s="297" t="s">
        <v>173</v>
      </c>
      <c r="C68" s="23">
        <v>2528</v>
      </c>
      <c r="D68" s="29">
        <v>1840</v>
      </c>
      <c r="E68" s="29">
        <v>7179</v>
      </c>
      <c r="F68" s="304"/>
      <c r="G68" s="296"/>
      <c r="H68" s="141"/>
      <c r="I68" s="141"/>
      <c r="J68" s="141"/>
      <c r="K68" s="141"/>
    </row>
    <row r="69" spans="1:11" ht="15" customHeight="1">
      <c r="A69" s="21"/>
      <c r="B69" s="22" t="s">
        <v>19</v>
      </c>
      <c r="C69" s="23">
        <f>SUM(C66:C68)</f>
        <v>18121</v>
      </c>
      <c r="D69" s="29">
        <f>SUM(D66:D68)</f>
        <v>14155</v>
      </c>
      <c r="E69" s="29">
        <v>-1040</v>
      </c>
      <c r="F69" s="304">
        <v>-0.052</v>
      </c>
      <c r="G69" s="296"/>
      <c r="H69" s="141"/>
      <c r="I69" s="141"/>
      <c r="J69" s="141"/>
      <c r="K69" s="141"/>
    </row>
    <row r="70" spans="1:11" ht="9" customHeight="1">
      <c r="A70" s="150"/>
      <c r="B70" s="151"/>
      <c r="C70" s="152"/>
      <c r="D70" s="211"/>
      <c r="E70" s="211"/>
      <c r="F70" s="295"/>
      <c r="G70" s="160"/>
      <c r="H70" s="141">
        <f>C69+C76</f>
        <v>31115</v>
      </c>
      <c r="I70" s="141"/>
      <c r="J70" s="141"/>
      <c r="K70" s="141"/>
    </row>
    <row r="71" spans="1:11" ht="35.25" customHeight="1">
      <c r="A71" s="375" t="s">
        <v>267</v>
      </c>
      <c r="B71" s="375"/>
      <c r="C71" s="375"/>
      <c r="D71" s="375"/>
      <c r="E71" s="375"/>
      <c r="F71" s="375"/>
      <c r="G71" s="160"/>
      <c r="H71" s="141"/>
      <c r="I71" s="141"/>
      <c r="J71" s="141"/>
      <c r="K71" s="141"/>
    </row>
    <row r="72" spans="1:11" ht="48" customHeight="1">
      <c r="A72" s="40" t="str">
        <f aca="true" t="shared" si="0" ref="A72:F76">A65</f>
        <v>Sl. No.</v>
      </c>
      <c r="B72" s="86" t="str">
        <f t="shared" si="0"/>
        <v>Districts</v>
      </c>
      <c r="C72" s="10" t="str">
        <f t="shared" si="0"/>
        <v>No. of children as per enrollment  for  2019-20</v>
      </c>
      <c r="D72" s="305" t="str">
        <f>D65</f>
        <v>Average number of children availing MDM*</v>
      </c>
      <c r="E72" s="306" t="str">
        <f t="shared" si="0"/>
        <v>Diff</v>
      </c>
      <c r="F72" s="125" t="str">
        <f t="shared" si="0"/>
        <v>% Diff</v>
      </c>
      <c r="G72" s="160"/>
      <c r="H72" s="141"/>
      <c r="I72" s="141"/>
      <c r="J72" s="141"/>
      <c r="K72" s="141"/>
    </row>
    <row r="73" spans="1:11" ht="22.5" customHeight="1">
      <c r="A73" s="21">
        <f t="shared" si="0"/>
        <v>1</v>
      </c>
      <c r="B73" s="297" t="s">
        <v>137</v>
      </c>
      <c r="C73" s="23">
        <v>6904</v>
      </c>
      <c r="D73" s="29">
        <v>5430</v>
      </c>
      <c r="E73" s="29">
        <f t="shared" si="0"/>
        <v>-9888</v>
      </c>
      <c r="F73" s="304">
        <f t="shared" si="0"/>
        <v>0</v>
      </c>
      <c r="G73" s="160"/>
      <c r="H73" s="141"/>
      <c r="I73" s="141"/>
      <c r="J73" s="141"/>
      <c r="K73" s="141"/>
    </row>
    <row r="74" spans="1:11" ht="18.75" customHeight="1">
      <c r="A74" s="21">
        <f t="shared" si="0"/>
        <v>2</v>
      </c>
      <c r="B74" s="297" t="s">
        <v>268</v>
      </c>
      <c r="C74" s="23">
        <v>4520</v>
      </c>
      <c r="D74" s="29">
        <v>3759</v>
      </c>
      <c r="E74" s="29">
        <f t="shared" si="0"/>
        <v>1669</v>
      </c>
      <c r="F74" s="304">
        <f t="shared" si="0"/>
        <v>0</v>
      </c>
      <c r="G74" s="160"/>
      <c r="H74" s="141"/>
      <c r="I74" s="141"/>
      <c r="J74" s="141"/>
      <c r="K74" s="141"/>
    </row>
    <row r="75" spans="1:11" ht="18.75" customHeight="1">
      <c r="A75" s="21">
        <f t="shared" si="0"/>
        <v>3</v>
      </c>
      <c r="B75" s="297" t="s">
        <v>173</v>
      </c>
      <c r="C75" s="23">
        <v>1570</v>
      </c>
      <c r="D75" s="29">
        <v>1253</v>
      </c>
      <c r="E75" s="29">
        <f t="shared" si="0"/>
        <v>7179</v>
      </c>
      <c r="F75" s="304">
        <f t="shared" si="0"/>
        <v>0</v>
      </c>
      <c r="G75" s="160"/>
      <c r="H75" s="141"/>
      <c r="I75" s="141"/>
      <c r="J75" s="141"/>
      <c r="K75" s="141"/>
    </row>
    <row r="76" spans="1:11" ht="19.5" customHeight="1">
      <c r="A76" s="21">
        <f t="shared" si="0"/>
        <v>0</v>
      </c>
      <c r="B76" s="22" t="str">
        <f t="shared" si="0"/>
        <v>Total</v>
      </c>
      <c r="C76" s="23">
        <f>SUM(C73:C75)</f>
        <v>12994</v>
      </c>
      <c r="D76" s="29">
        <f>SUM(D73:D75)</f>
        <v>10442</v>
      </c>
      <c r="E76" s="29">
        <f t="shared" si="0"/>
        <v>-1040</v>
      </c>
      <c r="F76" s="304">
        <f t="shared" si="0"/>
        <v>-0.052</v>
      </c>
      <c r="G76" s="160"/>
      <c r="H76" s="141"/>
      <c r="I76" s="141"/>
      <c r="J76" s="141"/>
      <c r="K76" s="141"/>
    </row>
    <row r="77" spans="1:11" ht="9" customHeight="1">
      <c r="A77" s="135"/>
      <c r="B77" s="165"/>
      <c r="C77" s="162"/>
      <c r="D77" s="166"/>
      <c r="E77" s="166"/>
      <c r="F77" s="167"/>
      <c r="G77" s="160"/>
      <c r="H77" s="141"/>
      <c r="I77" s="141"/>
      <c r="J77" s="141"/>
      <c r="K77" s="141"/>
    </row>
    <row r="78" spans="1:11" ht="9" customHeight="1">
      <c r="A78" s="135"/>
      <c r="B78" s="165"/>
      <c r="C78" s="162"/>
      <c r="D78" s="166"/>
      <c r="E78" s="166"/>
      <c r="F78" s="167"/>
      <c r="G78" s="160"/>
      <c r="H78" s="141"/>
      <c r="I78" s="141"/>
      <c r="J78" s="141"/>
      <c r="K78" s="141"/>
    </row>
    <row r="79" spans="1:11" s="129" customFormat="1" ht="23.25" customHeight="1">
      <c r="A79" s="36" t="s">
        <v>269</v>
      </c>
      <c r="B79" s="37"/>
      <c r="C79" s="37"/>
      <c r="D79" s="37"/>
      <c r="E79" s="37"/>
      <c r="F79" s="169"/>
      <c r="H79" s="170"/>
      <c r="I79" s="170"/>
      <c r="J79" s="170"/>
      <c r="K79" s="170"/>
    </row>
    <row r="80" spans="1:11" ht="26.25" customHeight="1">
      <c r="A80" s="36" t="s">
        <v>150</v>
      </c>
      <c r="B80" s="37"/>
      <c r="C80" s="37"/>
      <c r="D80" s="37"/>
      <c r="E80" s="37"/>
      <c r="F80" s="169"/>
      <c r="H80" s="141"/>
      <c r="I80" s="141"/>
      <c r="J80" s="141"/>
      <c r="K80" s="141"/>
    </row>
    <row r="81" spans="1:14" ht="52.5" customHeight="1">
      <c r="A81" s="12" t="s">
        <v>40</v>
      </c>
      <c r="B81" s="12" t="s">
        <v>16</v>
      </c>
      <c r="C81" s="12" t="s">
        <v>146</v>
      </c>
      <c r="D81" s="12" t="s">
        <v>147</v>
      </c>
      <c r="E81" s="12" t="s">
        <v>41</v>
      </c>
      <c r="F81" s="171"/>
      <c r="H81" s="172"/>
      <c r="I81" s="170"/>
      <c r="J81" s="145"/>
      <c r="K81" s="170"/>
      <c r="L81" s="141"/>
      <c r="M81" s="141"/>
      <c r="N81" s="141"/>
    </row>
    <row r="82" spans="1:14" ht="12.75">
      <c r="A82" s="1">
        <v>1</v>
      </c>
      <c r="B82" s="297" t="s">
        <v>137</v>
      </c>
      <c r="C82" s="84">
        <v>1855768</v>
      </c>
      <c r="D82" s="84">
        <v>1854893</v>
      </c>
      <c r="E82" s="307">
        <f>D82/C82</f>
        <v>0.9995284970966198</v>
      </c>
      <c r="H82" s="141"/>
      <c r="I82" s="141"/>
      <c r="J82" s="141"/>
      <c r="K82" s="141"/>
      <c r="L82" s="141"/>
      <c r="M82" s="141"/>
      <c r="N82" s="141"/>
    </row>
    <row r="83" spans="1:14" ht="12.75">
      <c r="A83" s="1">
        <v>2</v>
      </c>
      <c r="B83" s="297" t="s">
        <v>268</v>
      </c>
      <c r="C83" s="84">
        <v>1341552</v>
      </c>
      <c r="D83" s="84">
        <v>1370705</v>
      </c>
      <c r="E83" s="307">
        <f>D83/C83</f>
        <v>1.0217308013405368</v>
      </c>
      <c r="H83" s="141"/>
      <c r="I83" s="141"/>
      <c r="J83" s="141"/>
      <c r="K83" s="141"/>
      <c r="L83" s="141"/>
      <c r="M83" s="141"/>
      <c r="N83" s="141"/>
    </row>
    <row r="84" spans="1:14" ht="12.75">
      <c r="A84" s="1">
        <v>3</v>
      </c>
      <c r="B84" s="297" t="s">
        <v>173</v>
      </c>
      <c r="C84" s="84">
        <v>466032</v>
      </c>
      <c r="D84" s="84">
        <v>463982</v>
      </c>
      <c r="E84" s="307">
        <f>D84/C84</f>
        <v>0.9956011604353349</v>
      </c>
      <c r="H84" s="141"/>
      <c r="I84" s="141"/>
      <c r="J84" s="141"/>
      <c r="K84" s="141"/>
      <c r="L84" s="141"/>
      <c r="M84" s="141"/>
      <c r="N84" s="141"/>
    </row>
    <row r="85" spans="1:14" ht="12.75">
      <c r="A85" s="38"/>
      <c r="B85" s="101" t="s">
        <v>19</v>
      </c>
      <c r="C85" s="85">
        <f>SUM(C82:C84)</f>
        <v>3663352</v>
      </c>
      <c r="D85" s="85">
        <f>SUM(D82:D84)</f>
        <v>3689580</v>
      </c>
      <c r="E85" s="24">
        <f>D85/C85</f>
        <v>1.0071595631541823</v>
      </c>
      <c r="F85" s="129"/>
      <c r="G85" s="176"/>
      <c r="H85" s="141"/>
      <c r="I85" s="141"/>
      <c r="J85" s="141"/>
      <c r="K85" s="141"/>
      <c r="L85" s="141"/>
      <c r="M85" s="141"/>
      <c r="N85" s="141"/>
    </row>
    <row r="86" spans="1:14" ht="12.75">
      <c r="A86" s="170"/>
      <c r="B86" s="177"/>
      <c r="C86" s="178"/>
      <c r="D86" s="178"/>
      <c r="E86" s="167"/>
      <c r="F86" s="129"/>
      <c r="G86" s="176"/>
      <c r="H86" s="179"/>
      <c r="I86" s="141"/>
      <c r="J86" s="141"/>
      <c r="K86" s="141"/>
      <c r="L86" s="141"/>
      <c r="M86" s="141"/>
      <c r="N86" s="141"/>
    </row>
    <row r="87" spans="1:12" s="129" customFormat="1" ht="16.5" customHeight="1">
      <c r="A87" s="360" t="s">
        <v>115</v>
      </c>
      <c r="B87" s="360"/>
      <c r="C87" s="360"/>
      <c r="D87" s="360"/>
      <c r="E87" s="360"/>
      <c r="F87" s="360"/>
      <c r="J87" s="180"/>
      <c r="K87" s="134" t="s">
        <v>27</v>
      </c>
      <c r="L87" s="134" t="s">
        <v>31</v>
      </c>
    </row>
    <row r="88" spans="1:12" s="129" customFormat="1" ht="16.5" customHeight="1">
      <c r="A88" s="17"/>
      <c r="B88" s="17"/>
      <c r="C88" s="17"/>
      <c r="D88" s="17"/>
      <c r="E88" s="17"/>
      <c r="F88" s="17"/>
      <c r="J88" s="180"/>
      <c r="K88" s="128">
        <f>47776*226*0.0001</f>
        <v>1079.7376000000002</v>
      </c>
      <c r="L88" s="128">
        <f>27132*226*0.00015</f>
        <v>919.7747999999999</v>
      </c>
    </row>
    <row r="89" spans="1:12" ht="12.75">
      <c r="A89" s="5" t="s">
        <v>88</v>
      </c>
      <c r="B89" s="4"/>
      <c r="C89" s="4"/>
      <c r="D89" s="11"/>
      <c r="E89" s="4"/>
      <c r="F89" s="4"/>
      <c r="H89" s="129" t="s">
        <v>5</v>
      </c>
      <c r="L89" s="128">
        <f>K88+L88</f>
        <v>1999.5124</v>
      </c>
    </row>
    <row r="90" spans="1:10" ht="25.5">
      <c r="A90" s="12" t="s">
        <v>3</v>
      </c>
      <c r="B90" s="12"/>
      <c r="C90" s="39" t="s">
        <v>4</v>
      </c>
      <c r="D90" s="39" t="s">
        <v>271</v>
      </c>
      <c r="E90" s="39" t="s">
        <v>6</v>
      </c>
      <c r="F90" s="39" t="s">
        <v>7</v>
      </c>
      <c r="H90" s="374" t="s">
        <v>27</v>
      </c>
      <c r="I90" s="374"/>
      <c r="J90" s="128" t="s">
        <v>31</v>
      </c>
    </row>
    <row r="91" spans="1:12" ht="12.75">
      <c r="A91" s="40">
        <v>1</v>
      </c>
      <c r="B91" s="40">
        <v>2</v>
      </c>
      <c r="C91" s="41">
        <v>3</v>
      </c>
      <c r="D91" s="41">
        <v>4</v>
      </c>
      <c r="E91" s="41" t="s">
        <v>8</v>
      </c>
      <c r="F91" s="41">
        <v>6</v>
      </c>
      <c r="H91" s="128" t="s">
        <v>117</v>
      </c>
      <c r="I91" s="128" t="s">
        <v>118</v>
      </c>
      <c r="J91" s="128" t="s">
        <v>117</v>
      </c>
      <c r="K91" s="128" t="s">
        <v>118</v>
      </c>
      <c r="L91" s="128" t="s">
        <v>119</v>
      </c>
    </row>
    <row r="92" spans="1:12" ht="26.25">
      <c r="A92" s="1">
        <v>1</v>
      </c>
      <c r="B92" s="21" t="s">
        <v>185</v>
      </c>
      <c r="C92" s="308">
        <v>17.609999999999943</v>
      </c>
      <c r="D92" s="308">
        <v>17.609999999999943</v>
      </c>
      <c r="E92" s="42">
        <f>D92-C92</f>
        <v>0</v>
      </c>
      <c r="F92" s="20">
        <v>0</v>
      </c>
      <c r="H92" s="183">
        <v>0</v>
      </c>
      <c r="I92" s="183">
        <v>0</v>
      </c>
      <c r="J92" s="154">
        <v>0</v>
      </c>
      <c r="K92" s="154">
        <v>0</v>
      </c>
      <c r="L92" s="128">
        <f>SUM(H92:K92)</f>
        <v>0</v>
      </c>
    </row>
    <row r="93" spans="1:12" ht="15">
      <c r="A93" s="1">
        <v>2</v>
      </c>
      <c r="B93" s="21" t="s">
        <v>186</v>
      </c>
      <c r="C93" s="308">
        <v>641.14</v>
      </c>
      <c r="D93" s="308">
        <v>641.14</v>
      </c>
      <c r="E93" s="42">
        <f>D93-C93</f>
        <v>0</v>
      </c>
      <c r="F93" s="20">
        <f>E93/C93</f>
        <v>0</v>
      </c>
      <c r="H93" s="183">
        <v>0</v>
      </c>
      <c r="I93" s="183">
        <v>597.27</v>
      </c>
      <c r="J93" s="184">
        <v>0</v>
      </c>
      <c r="K93" s="185">
        <v>626.52</v>
      </c>
      <c r="L93" s="128">
        <f>SUM(H93:K93)</f>
        <v>1223.79</v>
      </c>
    </row>
    <row r="94" spans="1:12" ht="25.5">
      <c r="A94" s="1">
        <v>3</v>
      </c>
      <c r="B94" s="21" t="s">
        <v>270</v>
      </c>
      <c r="C94" s="42">
        <v>446.5</v>
      </c>
      <c r="D94" s="42">
        <v>446.5</v>
      </c>
      <c r="E94" s="42">
        <f>D94-C94</f>
        <v>0</v>
      </c>
      <c r="F94" s="20">
        <f>E94/C94</f>
        <v>0</v>
      </c>
      <c r="H94" s="183">
        <v>0</v>
      </c>
      <c r="I94" s="183">
        <v>417.52</v>
      </c>
      <c r="J94" s="185">
        <v>0</v>
      </c>
      <c r="K94" s="185">
        <v>436.94</v>
      </c>
      <c r="L94" s="128">
        <f>SUM(H94:K94)</f>
        <v>854.46</v>
      </c>
    </row>
    <row r="95" spans="1:5" ht="12.75">
      <c r="A95" s="43" t="s">
        <v>151</v>
      </c>
      <c r="B95" s="4"/>
      <c r="C95" s="4"/>
      <c r="D95" s="4"/>
      <c r="E95" s="4"/>
    </row>
    <row r="96" spans="1:5" ht="12.75">
      <c r="A96" s="43"/>
      <c r="B96" s="4"/>
      <c r="C96" s="4"/>
      <c r="D96" s="4"/>
      <c r="E96" s="4"/>
    </row>
    <row r="97" spans="1:7" ht="12.75">
      <c r="A97" s="74" t="s">
        <v>89</v>
      </c>
      <c r="B97" s="58"/>
      <c r="C97" s="58"/>
      <c r="D97" s="58"/>
      <c r="E97" s="57"/>
      <c r="F97" s="186"/>
      <c r="G97" s="169"/>
    </row>
    <row r="98" spans="1:7" ht="12.75">
      <c r="A98" s="74"/>
      <c r="B98" s="58"/>
      <c r="C98" s="58"/>
      <c r="D98" s="58"/>
      <c r="E98" s="57"/>
      <c r="F98" s="186"/>
      <c r="G98" s="169"/>
    </row>
    <row r="99" spans="1:7" ht="12.75">
      <c r="A99" s="5" t="s">
        <v>187</v>
      </c>
      <c r="B99" s="37"/>
      <c r="C99" s="61"/>
      <c r="D99" s="37"/>
      <c r="E99" s="4"/>
      <c r="F99" s="169"/>
      <c r="G99" s="188"/>
    </row>
    <row r="100" spans="1:7" ht="12.75">
      <c r="A100" s="36" t="s">
        <v>188</v>
      </c>
      <c r="B100" s="37"/>
      <c r="C100" s="37"/>
      <c r="D100" s="37"/>
      <c r="E100" s="44" t="s">
        <v>121</v>
      </c>
      <c r="G100" s="189"/>
    </row>
    <row r="101" spans="1:14" ht="38.25">
      <c r="A101" s="45" t="s">
        <v>9</v>
      </c>
      <c r="B101" s="45" t="s">
        <v>10</v>
      </c>
      <c r="C101" s="45" t="s">
        <v>189</v>
      </c>
      <c r="D101" s="45" t="s">
        <v>190</v>
      </c>
      <c r="E101" s="45" t="s">
        <v>155</v>
      </c>
      <c r="F101" s="191"/>
      <c r="G101" s="141"/>
      <c r="H101" s="191" t="s">
        <v>27</v>
      </c>
      <c r="I101" s="172" t="s">
        <v>152</v>
      </c>
      <c r="J101" s="142" t="s">
        <v>153</v>
      </c>
      <c r="K101" s="142"/>
      <c r="L101" s="141" t="s">
        <v>154</v>
      </c>
      <c r="M101" s="128" t="s">
        <v>152</v>
      </c>
      <c r="N101" s="128" t="s">
        <v>19</v>
      </c>
    </row>
    <row r="102" spans="1:14" ht="12.75">
      <c r="A102" s="45">
        <v>1</v>
      </c>
      <c r="B102" s="105" t="str">
        <f>B59</f>
        <v>South Andaman</v>
      </c>
      <c r="C102" s="106">
        <v>326.46000000000004</v>
      </c>
      <c r="D102" s="106">
        <v>8.23</v>
      </c>
      <c r="E102" s="48">
        <f>D102/C102</f>
        <v>0.025209826625007658</v>
      </c>
      <c r="F102" s="191"/>
      <c r="G102" s="141"/>
      <c r="H102" s="191">
        <v>126.09</v>
      </c>
      <c r="I102" s="172">
        <v>141.24</v>
      </c>
      <c r="J102" s="142">
        <f>H102+I102</f>
        <v>267.33000000000004</v>
      </c>
      <c r="K102" s="142"/>
      <c r="L102" s="141">
        <v>90.01</v>
      </c>
      <c r="M102" s="128">
        <v>92.17</v>
      </c>
      <c r="N102" s="128">
        <f>L102+M102</f>
        <v>182.18</v>
      </c>
    </row>
    <row r="103" spans="1:14" ht="12.75">
      <c r="A103" s="45">
        <v>2</v>
      </c>
      <c r="B103" s="105" t="str">
        <f>B60</f>
        <v>N &amp; M Andaman</v>
      </c>
      <c r="C103" s="106">
        <v>234.48000000000002</v>
      </c>
      <c r="D103" s="106">
        <v>5.439999999999991</v>
      </c>
      <c r="E103" s="48">
        <f>D103/C103</f>
        <v>0.023200272944387538</v>
      </c>
      <c r="F103" s="191"/>
      <c r="G103" s="141"/>
      <c r="H103" s="191">
        <v>18.12</v>
      </c>
      <c r="I103" s="172">
        <v>23.09</v>
      </c>
      <c r="J103" s="142">
        <f>H103+I103</f>
        <v>41.21</v>
      </c>
      <c r="K103" s="142"/>
      <c r="L103" s="141">
        <v>15.82</v>
      </c>
      <c r="M103" s="128">
        <v>16.79</v>
      </c>
      <c r="N103" s="128">
        <f>L103+M103</f>
        <v>32.61</v>
      </c>
    </row>
    <row r="104" spans="1:14" ht="12.75">
      <c r="A104" s="45">
        <v>3</v>
      </c>
      <c r="B104" s="105" t="str">
        <f>B61</f>
        <v>Nicobar</v>
      </c>
      <c r="C104" s="68">
        <v>80.19999999999999</v>
      </c>
      <c r="D104" s="68">
        <v>3.9399999999999933</v>
      </c>
      <c r="E104" s="48">
        <f>D104/C104</f>
        <v>0.0491271820448877</v>
      </c>
      <c r="F104" s="191"/>
      <c r="G104" s="141"/>
      <c r="H104" s="191">
        <v>87.45</v>
      </c>
      <c r="I104" s="170">
        <v>100.55</v>
      </c>
      <c r="J104" s="142">
        <f>H104+I104</f>
        <v>188</v>
      </c>
      <c r="K104" s="142"/>
      <c r="L104" s="141">
        <v>62.72</v>
      </c>
      <c r="M104" s="128">
        <v>62.88</v>
      </c>
      <c r="N104" s="128">
        <f>L104+M104</f>
        <v>125.6</v>
      </c>
    </row>
    <row r="105" spans="1:14" ht="12.75">
      <c r="A105" s="38"/>
      <c r="B105" s="102" t="s">
        <v>11</v>
      </c>
      <c r="C105" s="50">
        <f>SUM(C102:C104)</f>
        <v>641.1400000000001</v>
      </c>
      <c r="D105" s="50">
        <f>SUM(D102:D104)</f>
        <v>17.609999999999985</v>
      </c>
      <c r="E105" s="51">
        <f>D105/C105</f>
        <v>0.027466699940730546</v>
      </c>
      <c r="F105" s="129"/>
      <c r="G105" s="141"/>
      <c r="H105" s="141"/>
      <c r="I105" s="170"/>
      <c r="J105" s="192">
        <f>SUM(J102:J104)</f>
        <v>496.54</v>
      </c>
      <c r="K105" s="192"/>
      <c r="L105" s="141"/>
      <c r="N105" s="128">
        <f>SUM(N102:N104)</f>
        <v>340.39</v>
      </c>
    </row>
    <row r="106" ht="12.75">
      <c r="G106" s="169"/>
    </row>
    <row r="107" spans="1:5" ht="12.75">
      <c r="A107" s="4"/>
      <c r="B107" s="4"/>
      <c r="C107" s="4"/>
      <c r="D107" s="4"/>
      <c r="E107" s="4"/>
    </row>
    <row r="108" spans="1:7" ht="12.75">
      <c r="A108" s="5" t="s">
        <v>191</v>
      </c>
      <c r="B108" s="107"/>
      <c r="C108" s="107"/>
      <c r="D108" s="107"/>
      <c r="E108" s="107"/>
      <c r="F108" s="193"/>
      <c r="G108" s="188"/>
    </row>
    <row r="109" spans="1:5" ht="12.75">
      <c r="A109" s="36" t="s">
        <v>192</v>
      </c>
      <c r="B109" s="4"/>
      <c r="C109" s="37"/>
      <c r="D109" s="37"/>
      <c r="E109" s="44" t="s">
        <v>121</v>
      </c>
    </row>
    <row r="110" spans="1:9" ht="38.25">
      <c r="A110" s="45" t="s">
        <v>9</v>
      </c>
      <c r="B110" s="45" t="s">
        <v>10</v>
      </c>
      <c r="C110" s="45" t="s">
        <v>195</v>
      </c>
      <c r="D110" s="45" t="s">
        <v>193</v>
      </c>
      <c r="E110" s="45" t="s">
        <v>194</v>
      </c>
      <c r="F110" s="191"/>
      <c r="H110" s="154" t="s">
        <v>73</v>
      </c>
      <c r="I110" s="154"/>
    </row>
    <row r="111" spans="1:10" ht="12.75">
      <c r="A111" s="45">
        <v>1</v>
      </c>
      <c r="B111" s="105" t="str">
        <f aca="true" t="shared" si="1" ref="B111:C113">B102</f>
        <v>South Andaman</v>
      </c>
      <c r="C111" s="106">
        <f t="shared" si="1"/>
        <v>326.46000000000004</v>
      </c>
      <c r="D111" s="106">
        <v>7.049999999999997</v>
      </c>
      <c r="E111" s="20">
        <f>D111/C111</f>
        <v>0.021595294982539964</v>
      </c>
      <c r="F111" s="191"/>
      <c r="H111" s="141">
        <v>65.58000000000001</v>
      </c>
      <c r="I111" s="141">
        <v>53.50999999999999</v>
      </c>
      <c r="J111" s="128">
        <f>H111+I111</f>
        <v>119.09</v>
      </c>
    </row>
    <row r="112" spans="1:12" ht="12.75">
      <c r="A112" s="45">
        <v>2</v>
      </c>
      <c r="B112" s="105" t="str">
        <f t="shared" si="1"/>
        <v>N &amp; M Andaman</v>
      </c>
      <c r="C112" s="106">
        <f t="shared" si="1"/>
        <v>234.48000000000002</v>
      </c>
      <c r="D112" s="106">
        <v>3.8899999999999864</v>
      </c>
      <c r="E112" s="20">
        <f>D112/C112</f>
        <v>0.016589901057659444</v>
      </c>
      <c r="F112" s="191"/>
      <c r="H112" s="141">
        <v>14.630000000000003</v>
      </c>
      <c r="I112" s="141">
        <v>14.96</v>
      </c>
      <c r="J112" s="128">
        <f>H112+I112</f>
        <v>29.590000000000003</v>
      </c>
      <c r="K112" s="141"/>
      <c r="L112" s="141"/>
    </row>
    <row r="113" spans="1:12" ht="12.75">
      <c r="A113" s="45">
        <v>3</v>
      </c>
      <c r="B113" s="105" t="str">
        <f t="shared" si="1"/>
        <v>Nicobar</v>
      </c>
      <c r="C113" s="108">
        <f t="shared" si="1"/>
        <v>80.19999999999999</v>
      </c>
      <c r="D113" s="68">
        <v>5.909999999999986</v>
      </c>
      <c r="E113" s="20">
        <f>D113/C113</f>
        <v>0.0736907730673315</v>
      </c>
      <c r="H113" s="141">
        <v>40.34000000000002</v>
      </c>
      <c r="I113" s="141">
        <v>37.81999999999999</v>
      </c>
      <c r="J113" s="128">
        <f>H113+I113</f>
        <v>78.16000000000001</v>
      </c>
      <c r="K113" s="141"/>
      <c r="L113" s="141"/>
    </row>
    <row r="114" spans="1:12" ht="12.75">
      <c r="A114" s="38"/>
      <c r="B114" s="102" t="s">
        <v>11</v>
      </c>
      <c r="C114" s="50">
        <f>SUM(C111:C113)</f>
        <v>641.1400000000001</v>
      </c>
      <c r="D114" s="52">
        <f>SUM(D111:D113)</f>
        <v>16.84999999999997</v>
      </c>
      <c r="E114" s="24">
        <f>D114/C114</f>
        <v>0.026281311414043683</v>
      </c>
      <c r="F114" s="129"/>
      <c r="H114" s="141"/>
      <c r="I114" s="192"/>
      <c r="J114" s="192">
        <f>SUM(J111:J113)</f>
        <v>226.84000000000003</v>
      </c>
      <c r="K114" s="141"/>
      <c r="L114" s="141"/>
    </row>
    <row r="115" spans="1:12" ht="12.75">
      <c r="A115" s="4"/>
      <c r="B115" s="4"/>
      <c r="C115" s="4"/>
      <c r="D115" s="4"/>
      <c r="E115" s="4"/>
      <c r="H115" s="141"/>
      <c r="I115" s="195"/>
      <c r="J115" s="195"/>
      <c r="K115" s="141"/>
      <c r="L115" s="141"/>
    </row>
    <row r="116" spans="1:5" ht="12.75">
      <c r="A116" s="13"/>
      <c r="B116" s="78"/>
      <c r="C116" s="78"/>
      <c r="D116" s="78"/>
      <c r="E116" s="78"/>
    </row>
    <row r="117" spans="1:5" ht="12.75">
      <c r="A117" s="5" t="s">
        <v>90</v>
      </c>
      <c r="B117" s="4"/>
      <c r="C117" s="4"/>
      <c r="D117" s="4"/>
      <c r="E117" s="4"/>
    </row>
    <row r="118" spans="1:5" ht="12.75">
      <c r="A118" s="5"/>
      <c r="B118" s="4"/>
      <c r="C118" s="4"/>
      <c r="D118" s="4"/>
      <c r="E118" s="53" t="s">
        <v>12</v>
      </c>
    </row>
    <row r="119" spans="1:6" ht="25.5">
      <c r="A119" s="12" t="s">
        <v>13</v>
      </c>
      <c r="B119" s="12" t="s">
        <v>196</v>
      </c>
      <c r="C119" s="12" t="s">
        <v>197</v>
      </c>
      <c r="D119" s="45" t="s">
        <v>14</v>
      </c>
      <c r="E119" s="12" t="s">
        <v>15</v>
      </c>
      <c r="F119" s="172"/>
    </row>
    <row r="120" spans="1:6" ht="12.75">
      <c r="A120" s="50">
        <f>$C$105</f>
        <v>641.1400000000001</v>
      </c>
      <c r="B120" s="52">
        <f>$D$92</f>
        <v>17.609999999999943</v>
      </c>
      <c r="C120" s="52">
        <v>446.5</v>
      </c>
      <c r="D120" s="54">
        <f>C120+B120</f>
        <v>464.10999999999996</v>
      </c>
      <c r="E120" s="55">
        <f>D120/A120</f>
        <v>0.7238824593692483</v>
      </c>
      <c r="F120" s="198"/>
    </row>
    <row r="121" spans="1:7" ht="12.75">
      <c r="A121" s="366" t="s">
        <v>99</v>
      </c>
      <c r="B121" s="366"/>
      <c r="C121" s="366"/>
      <c r="D121" s="57"/>
      <c r="E121" s="58"/>
      <c r="F121" s="4"/>
      <c r="G121" s="4"/>
    </row>
    <row r="122" spans="1:12" ht="12.75">
      <c r="A122" s="4"/>
      <c r="B122" s="4"/>
      <c r="C122" s="4"/>
      <c r="D122" s="4"/>
      <c r="E122" s="4"/>
      <c r="F122" s="4"/>
      <c r="G122" s="4"/>
      <c r="H122" s="141"/>
      <c r="I122" s="141"/>
      <c r="J122" s="141"/>
      <c r="K122" s="141"/>
      <c r="L122" s="141"/>
    </row>
    <row r="123" spans="1:12" ht="12.75">
      <c r="A123" s="5" t="s">
        <v>198</v>
      </c>
      <c r="B123" s="4"/>
      <c r="C123" s="4"/>
      <c r="D123" s="4"/>
      <c r="E123" s="4"/>
      <c r="F123" s="4"/>
      <c r="G123" s="4"/>
      <c r="H123" s="141"/>
      <c r="I123" s="141"/>
      <c r="J123" s="141"/>
      <c r="K123" s="141"/>
      <c r="L123" s="141"/>
    </row>
    <row r="124" spans="1:12" ht="12.75">
      <c r="A124" s="36" t="s">
        <v>199</v>
      </c>
      <c r="B124" s="4"/>
      <c r="C124" s="4"/>
      <c r="D124" s="4"/>
      <c r="E124" s="4"/>
      <c r="F124" s="4"/>
      <c r="G124" s="4"/>
      <c r="H124" s="141"/>
      <c r="I124" s="141"/>
      <c r="J124" s="141"/>
      <c r="K124" s="141"/>
      <c r="L124" s="141"/>
    </row>
    <row r="125" spans="1:12" ht="25.5">
      <c r="A125" s="12" t="s">
        <v>3</v>
      </c>
      <c r="B125" s="12" t="s">
        <v>16</v>
      </c>
      <c r="C125" s="45" t="s">
        <v>200</v>
      </c>
      <c r="D125" s="12" t="s">
        <v>201</v>
      </c>
      <c r="E125" s="12" t="s">
        <v>100</v>
      </c>
      <c r="F125" s="12" t="s">
        <v>17</v>
      </c>
      <c r="G125" s="75" t="s">
        <v>18</v>
      </c>
      <c r="H125" s="170" t="s">
        <v>120</v>
      </c>
      <c r="I125" s="141"/>
      <c r="J125" s="141"/>
      <c r="K125" s="141"/>
      <c r="L125" s="141"/>
    </row>
    <row r="126" spans="1:12" ht="12.75">
      <c r="A126" s="45">
        <v>1</v>
      </c>
      <c r="B126" s="105" t="str">
        <f>B111</f>
        <v>South Andaman</v>
      </c>
      <c r="C126" s="106">
        <f aca="true" t="shared" si="2" ref="C126:D128">C102</f>
        <v>326.46000000000004</v>
      </c>
      <c r="D126" s="106">
        <f t="shared" si="2"/>
        <v>8.23</v>
      </c>
      <c r="E126" s="121">
        <v>225.03</v>
      </c>
      <c r="F126" s="42">
        <f>D126+E126</f>
        <v>233.26</v>
      </c>
      <c r="G126" s="76">
        <f>F126/C126</f>
        <v>0.7145132634932303</v>
      </c>
      <c r="H126" s="201">
        <v>131.14</v>
      </c>
      <c r="I126" s="201">
        <v>136.95</v>
      </c>
      <c r="J126" s="141">
        <f>H126+I126</f>
        <v>268.09</v>
      </c>
      <c r="K126" s="141"/>
      <c r="L126" s="141"/>
    </row>
    <row r="127" spans="1:12" ht="12.75">
      <c r="A127" s="45">
        <v>2</v>
      </c>
      <c r="B127" s="105" t="str">
        <f>B112</f>
        <v>N &amp; M Andaman</v>
      </c>
      <c r="C127" s="106">
        <f t="shared" si="2"/>
        <v>234.48000000000002</v>
      </c>
      <c r="D127" s="106">
        <f t="shared" si="2"/>
        <v>5.439999999999991</v>
      </c>
      <c r="E127" s="121">
        <v>163.71</v>
      </c>
      <c r="F127" s="42">
        <f>D127+E127</f>
        <v>169.15</v>
      </c>
      <c r="G127" s="76">
        <f>F127/C127</f>
        <v>0.7213834868645513</v>
      </c>
      <c r="H127" s="201">
        <v>23.88</v>
      </c>
      <c r="I127" s="201">
        <v>24.07</v>
      </c>
      <c r="J127" s="141">
        <f>H127+I127</f>
        <v>47.95</v>
      </c>
      <c r="K127" s="141"/>
      <c r="L127" s="141"/>
    </row>
    <row r="128" spans="1:12" ht="12.75">
      <c r="A128" s="45">
        <v>3</v>
      </c>
      <c r="B128" s="105" t="str">
        <f>B113</f>
        <v>Nicobar</v>
      </c>
      <c r="C128" s="106">
        <f t="shared" si="2"/>
        <v>80.19999999999999</v>
      </c>
      <c r="D128" s="106">
        <f t="shared" si="2"/>
        <v>3.9399999999999933</v>
      </c>
      <c r="E128" s="68">
        <v>57.76</v>
      </c>
      <c r="F128" s="42">
        <f>D128+E128</f>
        <v>61.69999999999999</v>
      </c>
      <c r="G128" s="76">
        <f>F128/C128</f>
        <v>0.7693266832917706</v>
      </c>
      <c r="H128" s="202">
        <v>89.45</v>
      </c>
      <c r="I128" s="202">
        <v>95.42</v>
      </c>
      <c r="J128" s="141">
        <f>H128+I128</f>
        <v>184.87</v>
      </c>
      <c r="K128" s="195"/>
      <c r="L128" s="141"/>
    </row>
    <row r="129" spans="1:12" ht="12.75">
      <c r="A129" s="38"/>
      <c r="B129" s="102" t="s">
        <v>19</v>
      </c>
      <c r="C129" s="50">
        <f>SUM(C126:C128)</f>
        <v>641.1400000000001</v>
      </c>
      <c r="D129" s="52">
        <f>SUM(D126:D128)</f>
        <v>17.609999999999985</v>
      </c>
      <c r="E129" s="52">
        <f>SUM(E126:E128)</f>
        <v>446.5</v>
      </c>
      <c r="F129" s="52">
        <f>SUM(F126:F128)</f>
        <v>464.10999999999996</v>
      </c>
      <c r="G129" s="77">
        <f>F129/C129</f>
        <v>0.7238824593692483</v>
      </c>
      <c r="H129" s="141"/>
      <c r="I129" s="141"/>
      <c r="J129" s="141">
        <f>SUM(J126:J128)</f>
        <v>500.90999999999997</v>
      </c>
      <c r="K129" s="141"/>
      <c r="L129" s="141"/>
    </row>
    <row r="130" spans="1:12" ht="12.75">
      <c r="A130" s="4" t="s">
        <v>202</v>
      </c>
      <c r="B130" s="4"/>
      <c r="C130" s="37"/>
      <c r="D130" s="4"/>
      <c r="E130" s="4"/>
      <c r="H130" s="192"/>
      <c r="I130" s="192"/>
      <c r="J130" s="195"/>
      <c r="K130" s="195"/>
      <c r="L130" s="141"/>
    </row>
    <row r="131" spans="1:12" ht="12.75">
      <c r="A131" s="32"/>
      <c r="B131" s="4"/>
      <c r="C131" s="4"/>
      <c r="D131" s="4"/>
      <c r="E131" s="4"/>
      <c r="H131" s="141"/>
      <c r="I131" s="141"/>
      <c r="J131" s="141"/>
      <c r="K131" s="141"/>
      <c r="L131" s="141"/>
    </row>
    <row r="132" spans="1:12" ht="12.75">
      <c r="A132" s="5" t="s">
        <v>91</v>
      </c>
      <c r="B132" s="4"/>
      <c r="C132" s="4"/>
      <c r="D132" s="4"/>
      <c r="E132" s="4"/>
      <c r="H132" s="141"/>
      <c r="I132" s="141"/>
      <c r="J132" s="141"/>
      <c r="K132" s="141"/>
      <c r="L132" s="141"/>
    </row>
    <row r="133" spans="1:5" ht="12.75">
      <c r="A133" s="5"/>
      <c r="B133" s="4"/>
      <c r="C133" s="4"/>
      <c r="D133" s="4"/>
      <c r="E133" s="4"/>
    </row>
    <row r="134" spans="1:5" ht="12.75">
      <c r="A134" s="59" t="s">
        <v>13</v>
      </c>
      <c r="B134" s="59" t="s">
        <v>20</v>
      </c>
      <c r="C134" s="59" t="s">
        <v>15</v>
      </c>
      <c r="D134" s="59" t="s">
        <v>21</v>
      </c>
      <c r="E134" s="59" t="s">
        <v>22</v>
      </c>
    </row>
    <row r="135" spans="1:5" ht="12.75">
      <c r="A135" s="50">
        <f>$C$105</f>
        <v>641.1400000000001</v>
      </c>
      <c r="B135" s="52">
        <f>$F$129</f>
        <v>464.10999999999996</v>
      </c>
      <c r="C135" s="60">
        <f>B135/A135</f>
        <v>0.7238824593692483</v>
      </c>
      <c r="D135" s="52">
        <f>$D$143</f>
        <v>447.26000000000005</v>
      </c>
      <c r="E135" s="24">
        <f>D135/A135</f>
        <v>0.6976011479552048</v>
      </c>
    </row>
    <row r="136" spans="1:5" ht="12.75">
      <c r="A136" s="5"/>
      <c r="B136" s="4"/>
      <c r="C136" s="4"/>
      <c r="D136" s="4"/>
      <c r="E136" s="4"/>
    </row>
    <row r="137" spans="1:5" ht="12.75">
      <c r="A137" s="5" t="s">
        <v>92</v>
      </c>
      <c r="B137" s="4"/>
      <c r="C137" s="4"/>
      <c r="D137" s="4"/>
      <c r="E137" s="4"/>
    </row>
    <row r="138" spans="1:5" ht="12.75">
      <c r="A138" s="36" t="s">
        <v>203</v>
      </c>
      <c r="B138" s="4"/>
      <c r="C138" s="4"/>
      <c r="D138" s="4"/>
      <c r="E138" s="4"/>
    </row>
    <row r="139" spans="1:9" ht="25.5">
      <c r="A139" s="12" t="s">
        <v>3</v>
      </c>
      <c r="B139" s="12" t="s">
        <v>16</v>
      </c>
      <c r="C139" s="45" t="s">
        <v>204</v>
      </c>
      <c r="D139" s="12" t="s">
        <v>101</v>
      </c>
      <c r="E139" s="59" t="s">
        <v>22</v>
      </c>
      <c r="H139" s="174" t="s">
        <v>21</v>
      </c>
      <c r="I139" s="154"/>
    </row>
    <row r="140" spans="1:9" ht="12.75">
      <c r="A140" s="12">
        <v>1</v>
      </c>
      <c r="B140" s="122" t="s">
        <v>137</v>
      </c>
      <c r="C140" s="106">
        <f>C126</f>
        <v>326.46000000000004</v>
      </c>
      <c r="D140" s="121">
        <v>226.21</v>
      </c>
      <c r="E140" s="20">
        <f>D140/C140</f>
        <v>0.6929179685106904</v>
      </c>
      <c r="H140" s="174"/>
      <c r="I140" s="154"/>
    </row>
    <row r="141" spans="1:9" ht="12.75">
      <c r="A141" s="12">
        <v>2</v>
      </c>
      <c r="B141" s="122" t="s">
        <v>173</v>
      </c>
      <c r="C141" s="106">
        <f>C127</f>
        <v>234.48000000000002</v>
      </c>
      <c r="D141" s="121">
        <v>165.26</v>
      </c>
      <c r="E141" s="20">
        <f>D141/C141</f>
        <v>0.7047935858068918</v>
      </c>
      <c r="H141" s="174"/>
      <c r="I141" s="154"/>
    </row>
    <row r="142" spans="1:12" ht="12.75">
      <c r="A142" s="47">
        <v>3</v>
      </c>
      <c r="B142" s="70" t="s">
        <v>138</v>
      </c>
      <c r="C142" s="106">
        <f>C128</f>
        <v>80.19999999999999</v>
      </c>
      <c r="D142" s="68">
        <v>55.790000000000006</v>
      </c>
      <c r="E142" s="20">
        <f>D142/C142</f>
        <v>0.695635910224439</v>
      </c>
      <c r="H142" s="207">
        <v>157.73</v>
      </c>
      <c r="I142" s="207">
        <v>173.45</v>
      </c>
      <c r="J142" s="208">
        <f>H142+I142</f>
        <v>331.17999999999995</v>
      </c>
      <c r="K142" s="185">
        <v>0</v>
      </c>
      <c r="L142" s="128">
        <f>SUM(H142:K142)</f>
        <v>662.3599999999999</v>
      </c>
    </row>
    <row r="143" spans="1:10" ht="12.75">
      <c r="A143" s="38"/>
      <c r="B143" s="102" t="s">
        <v>19</v>
      </c>
      <c r="C143" s="50">
        <f>SUM(C140:C142)</f>
        <v>641.1400000000001</v>
      </c>
      <c r="D143" s="50">
        <f>SUM(D140:D142)</f>
        <v>447.26000000000005</v>
      </c>
      <c r="E143" s="24">
        <f>D143/C143</f>
        <v>0.6976011479552048</v>
      </c>
      <c r="F143" s="129"/>
      <c r="H143" s="128">
        <v>26.04</v>
      </c>
      <c r="I143" s="128">
        <v>24.93</v>
      </c>
      <c r="J143" s="208">
        <f>H143+I143</f>
        <v>50.97</v>
      </c>
    </row>
    <row r="144" spans="8:10" ht="12.75">
      <c r="H144" s="128">
        <v>111.99</v>
      </c>
      <c r="I144" s="128">
        <v>120.32</v>
      </c>
      <c r="J144" s="208">
        <f>H144+I144</f>
        <v>232.31</v>
      </c>
    </row>
    <row r="145" spans="1:12" ht="12.75" customHeight="1">
      <c r="A145" s="104"/>
      <c r="B145" s="82"/>
      <c r="C145" s="56"/>
      <c r="D145" s="56"/>
      <c r="E145" s="309"/>
      <c r="F145" s="49"/>
      <c r="G145" s="189"/>
      <c r="H145" s="128" t="s">
        <v>31</v>
      </c>
      <c r="I145" s="137">
        <v>7413</v>
      </c>
      <c r="J145" s="154">
        <f>C20</f>
        <v>150</v>
      </c>
      <c r="K145" s="154">
        <f>I145*J145</f>
        <v>1111950</v>
      </c>
      <c r="L145" s="154">
        <f>K145*0.00015</f>
        <v>166.7925</v>
      </c>
    </row>
    <row r="146" spans="1:6" s="216" customFormat="1" ht="15">
      <c r="A146" s="109" t="s">
        <v>162</v>
      </c>
      <c r="B146" s="110"/>
      <c r="C146" s="110"/>
      <c r="D146" s="110"/>
      <c r="E146" s="110"/>
      <c r="F146" s="110"/>
    </row>
    <row r="147" spans="1:9" s="216" customFormat="1" ht="15">
      <c r="A147" s="110"/>
      <c r="B147" s="110"/>
      <c r="C147" s="110"/>
      <c r="D147" s="110"/>
      <c r="E147" s="53"/>
      <c r="F147" s="109"/>
      <c r="H147" s="217" t="s">
        <v>156</v>
      </c>
      <c r="I147" s="217" t="s">
        <v>157</v>
      </c>
    </row>
    <row r="148" spans="1:10" s="216" customFormat="1" ht="39.75">
      <c r="A148" s="111" t="s">
        <v>272</v>
      </c>
      <c r="B148" s="112" t="s">
        <v>158</v>
      </c>
      <c r="C148" s="112" t="s">
        <v>159</v>
      </c>
      <c r="D148" s="113" t="s">
        <v>160</v>
      </c>
      <c r="E148" s="112" t="s">
        <v>161</v>
      </c>
      <c r="F148" s="112" t="s">
        <v>72</v>
      </c>
      <c r="H148" s="216">
        <v>402.742</v>
      </c>
      <c r="I148" s="216">
        <v>454.815</v>
      </c>
      <c r="J148" s="216">
        <f>H148+I148</f>
        <v>857.557</v>
      </c>
    </row>
    <row r="149" spans="1:10" s="216" customFormat="1" ht="15">
      <c r="A149" s="120">
        <v>19.23</v>
      </c>
      <c r="B149" s="114">
        <v>13.38</v>
      </c>
      <c r="C149" s="114">
        <v>13.379999999999999</v>
      </c>
      <c r="D149" s="115">
        <v>13.379999999999999</v>
      </c>
      <c r="E149" s="114">
        <f>C149-D149</f>
        <v>0</v>
      </c>
      <c r="F149" s="114">
        <f>B149-D149</f>
        <v>0</v>
      </c>
      <c r="H149" s="216">
        <v>52.654</v>
      </c>
      <c r="I149" s="216">
        <v>59.231</v>
      </c>
      <c r="J149" s="216">
        <f>H149+I149</f>
        <v>111.885</v>
      </c>
    </row>
    <row r="150" spans="1:10" s="216" customFormat="1" ht="15">
      <c r="A150" s="116">
        <f aca="true" t="shared" si="3" ref="A150:F150">SUM(A149)</f>
        <v>19.23</v>
      </c>
      <c r="B150" s="117">
        <f t="shared" si="3"/>
        <v>13.38</v>
      </c>
      <c r="C150" s="117">
        <f t="shared" si="3"/>
        <v>13.379999999999999</v>
      </c>
      <c r="D150" s="118">
        <f t="shared" si="3"/>
        <v>13.379999999999999</v>
      </c>
      <c r="E150" s="117">
        <f t="shared" si="3"/>
        <v>0</v>
      </c>
      <c r="F150" s="119">
        <f t="shared" si="3"/>
        <v>0</v>
      </c>
      <c r="H150" s="216">
        <v>9.892</v>
      </c>
      <c r="I150" s="216">
        <v>11.062</v>
      </c>
      <c r="J150" s="216">
        <f>H150+I150</f>
        <v>20.954</v>
      </c>
    </row>
    <row r="151" spans="1:6" s="216" customFormat="1" ht="15">
      <c r="A151" s="123"/>
      <c r="B151" s="124"/>
      <c r="C151" s="124"/>
      <c r="D151" s="124"/>
      <c r="E151" s="124"/>
      <c r="F151" s="218"/>
    </row>
    <row r="152" spans="1:12" ht="14.25" customHeight="1">
      <c r="A152" s="360" t="s">
        <v>93</v>
      </c>
      <c r="B152" s="360"/>
      <c r="C152" s="360"/>
      <c r="D152" s="360"/>
      <c r="E152" s="360"/>
      <c r="G152" s="169"/>
      <c r="I152" s="137">
        <v>1065</v>
      </c>
      <c r="J152" s="137">
        <v>156</v>
      </c>
      <c r="K152" s="154">
        <f>I152*J152</f>
        <v>166140</v>
      </c>
      <c r="L152" s="154">
        <f>K152*0.00015</f>
        <v>24.921</v>
      </c>
    </row>
    <row r="153" spans="1:12" ht="12.75">
      <c r="A153" s="36" t="s">
        <v>94</v>
      </c>
      <c r="B153" s="37"/>
      <c r="C153" s="61"/>
      <c r="D153" s="37"/>
      <c r="E153" s="37"/>
      <c r="F153" s="169"/>
      <c r="G153" s="169"/>
      <c r="I153" s="128">
        <v>5142</v>
      </c>
      <c r="J153" s="128">
        <v>156</v>
      </c>
      <c r="K153" s="154">
        <f>I153*J153</f>
        <v>802152</v>
      </c>
      <c r="L153" s="154">
        <f>K153*0.00015</f>
        <v>120.32279999999999</v>
      </c>
    </row>
    <row r="154" spans="1:12" ht="12.75">
      <c r="A154" s="379" t="s">
        <v>205</v>
      </c>
      <c r="B154" s="380"/>
      <c r="C154" s="380"/>
      <c r="D154" s="381"/>
      <c r="E154" s="37"/>
      <c r="F154" s="169"/>
      <c r="I154" s="140">
        <f>SUM(I145:I153)</f>
        <v>14145.108</v>
      </c>
      <c r="J154" s="140"/>
      <c r="K154" s="140">
        <f>SUM(K145:K153)</f>
        <v>2080242</v>
      </c>
      <c r="L154" s="219">
        <f>SUM(L145:L153)</f>
        <v>312.0363</v>
      </c>
    </row>
    <row r="155" spans="1:6" ht="25.5">
      <c r="A155" s="12" t="s">
        <v>23</v>
      </c>
      <c r="B155" s="12" t="s">
        <v>24</v>
      </c>
      <c r="C155" s="12" t="s">
        <v>25</v>
      </c>
      <c r="D155" s="12" t="s">
        <v>26</v>
      </c>
      <c r="E155" s="4"/>
      <c r="F155" s="220"/>
    </row>
    <row r="156" spans="1:6" ht="18" customHeight="1">
      <c r="A156" s="382" t="s">
        <v>207</v>
      </c>
      <c r="B156" s="62" t="s">
        <v>206</v>
      </c>
      <c r="C156" s="63"/>
      <c r="D156" s="64">
        <v>0</v>
      </c>
      <c r="E156" s="4"/>
      <c r="F156" s="220"/>
    </row>
    <row r="157" spans="1:6" ht="12.75">
      <c r="A157" s="383"/>
      <c r="B157" s="62" t="s">
        <v>103</v>
      </c>
      <c r="C157" s="63">
        <v>40310</v>
      </c>
      <c r="D157" s="64">
        <v>71.34</v>
      </c>
      <c r="E157" s="65"/>
      <c r="F157" s="220"/>
    </row>
    <row r="158" spans="1:6" ht="12.75">
      <c r="A158" s="383"/>
      <c r="B158" s="66" t="s">
        <v>28</v>
      </c>
      <c r="C158" s="67">
        <v>40429</v>
      </c>
      <c r="D158" s="68">
        <v>100.86</v>
      </c>
      <c r="E158" s="69"/>
      <c r="F158" s="201"/>
    </row>
    <row r="159" spans="1:6" ht="12.75">
      <c r="A159" s="383"/>
      <c r="B159" s="70" t="s">
        <v>29</v>
      </c>
      <c r="C159" s="63">
        <v>40479</v>
      </c>
      <c r="D159" s="2">
        <v>114.81</v>
      </c>
      <c r="E159" s="69"/>
      <c r="F159" s="201"/>
    </row>
    <row r="160" spans="1:6" ht="12.75">
      <c r="A160" s="384"/>
      <c r="B160" s="385" t="s">
        <v>30</v>
      </c>
      <c r="C160" s="386"/>
      <c r="D160" s="71">
        <f>SUM(D156:D159)</f>
        <v>287.01</v>
      </c>
      <c r="E160" s="4" t="s">
        <v>54</v>
      </c>
      <c r="F160" s="141"/>
    </row>
    <row r="161" spans="1:7" ht="12.75">
      <c r="A161" s="362" t="s">
        <v>105</v>
      </c>
      <c r="B161" s="363"/>
      <c r="C161" s="364"/>
      <c r="D161" s="72"/>
      <c r="E161" s="4"/>
      <c r="F161" s="141"/>
      <c r="G161" s="169"/>
    </row>
    <row r="162" spans="1:7" ht="12.75">
      <c r="A162" s="362" t="s">
        <v>104</v>
      </c>
      <c r="B162" s="363"/>
      <c r="C162" s="364"/>
      <c r="D162" s="72">
        <v>287.01</v>
      </c>
      <c r="E162" s="4"/>
      <c r="F162" s="141"/>
      <c r="G162" s="169"/>
    </row>
    <row r="163" spans="1:7" ht="12.75">
      <c r="A163" s="376" t="s">
        <v>32</v>
      </c>
      <c r="B163" s="377"/>
      <c r="C163" s="378"/>
      <c r="D163" s="52">
        <v>287.01</v>
      </c>
      <c r="E163" s="73"/>
      <c r="G163" s="169"/>
    </row>
    <row r="164" spans="1:7" ht="12.75">
      <c r="A164" s="169"/>
      <c r="B164" s="169"/>
      <c r="C164" s="187"/>
      <c r="D164" s="169"/>
      <c r="E164" s="169"/>
      <c r="F164" s="169"/>
      <c r="G164" s="169"/>
    </row>
    <row r="165" spans="1:7" ht="12.75">
      <c r="A165" s="36" t="s">
        <v>208</v>
      </c>
      <c r="B165" s="37"/>
      <c r="C165" s="61"/>
      <c r="D165" s="37"/>
      <c r="E165" s="37"/>
      <c r="F165" s="169"/>
      <c r="G165" s="169"/>
    </row>
    <row r="166" spans="1:5" ht="12.75">
      <c r="A166" s="4"/>
      <c r="B166" s="4"/>
      <c r="C166" s="4"/>
      <c r="D166" s="4"/>
      <c r="E166" s="4"/>
    </row>
    <row r="167" spans="1:7" ht="12.75">
      <c r="A167" s="74" t="s">
        <v>116</v>
      </c>
      <c r="B167" s="58"/>
      <c r="C167" s="58"/>
      <c r="D167" s="58"/>
      <c r="E167" s="57"/>
      <c r="F167" s="186"/>
      <c r="G167" s="169"/>
    </row>
    <row r="168" spans="1:7" ht="12.75">
      <c r="A168" s="74"/>
      <c r="B168" s="58"/>
      <c r="C168" s="58"/>
      <c r="D168" s="58"/>
      <c r="E168" s="57"/>
      <c r="F168" s="186"/>
      <c r="G168" s="169"/>
    </row>
    <row r="169" spans="1:7" ht="12.75">
      <c r="A169" s="5" t="s">
        <v>209</v>
      </c>
      <c r="B169" s="37"/>
      <c r="C169" s="61"/>
      <c r="D169" s="37"/>
      <c r="E169" s="37"/>
      <c r="F169" s="169"/>
      <c r="G169" s="188"/>
    </row>
    <row r="170" spans="1:5" ht="12.75">
      <c r="A170" s="36" t="s">
        <v>210</v>
      </c>
      <c r="B170" s="37"/>
      <c r="C170" s="37"/>
      <c r="D170" s="37"/>
      <c r="E170" s="37" t="s">
        <v>33</v>
      </c>
    </row>
    <row r="171" spans="1:14" ht="38.25">
      <c r="A171" s="45" t="s">
        <v>9</v>
      </c>
      <c r="B171" s="45" t="s">
        <v>10</v>
      </c>
      <c r="C171" s="45" t="s">
        <v>211</v>
      </c>
      <c r="D171" s="45" t="s">
        <v>212</v>
      </c>
      <c r="E171" s="45" t="s">
        <v>213</v>
      </c>
      <c r="F171" s="191"/>
      <c r="H171" s="387" t="s">
        <v>13</v>
      </c>
      <c r="I171" s="387"/>
      <c r="J171" s="387"/>
      <c r="K171" s="387"/>
      <c r="L171" s="141" t="s">
        <v>163</v>
      </c>
      <c r="M171" s="141"/>
      <c r="N171" s="141"/>
    </row>
    <row r="172" spans="1:14" ht="12.75">
      <c r="A172" s="1">
        <v>1</v>
      </c>
      <c r="B172" s="329" t="str">
        <f>B38</f>
        <v>South Andaman</v>
      </c>
      <c r="C172" s="42">
        <v>307.28999999999996</v>
      </c>
      <c r="D172" s="42">
        <v>0</v>
      </c>
      <c r="E172" s="330">
        <f>D172/C172</f>
        <v>0</v>
      </c>
      <c r="F172" s="141"/>
      <c r="H172" s="201">
        <v>176.41</v>
      </c>
      <c r="I172" s="226">
        <v>163.1</v>
      </c>
      <c r="J172" s="201">
        <f>H172+I172</f>
        <v>339.51</v>
      </c>
      <c r="K172" s="228"/>
      <c r="L172" s="229">
        <v>176.41</v>
      </c>
      <c r="M172" s="141">
        <v>163.1</v>
      </c>
      <c r="N172" s="141">
        <f>L172+M172</f>
        <v>339.51</v>
      </c>
    </row>
    <row r="173" spans="1:14" ht="12.75" customHeight="1">
      <c r="A173" s="19">
        <v>2</v>
      </c>
      <c r="B173" s="122" t="s">
        <v>173</v>
      </c>
      <c r="C173" s="331">
        <v>221.48000000000002</v>
      </c>
      <c r="D173" s="331">
        <v>0</v>
      </c>
      <c r="E173" s="330">
        <f>D173/C173</f>
        <v>0</v>
      </c>
      <c r="F173" s="230"/>
      <c r="H173" s="201">
        <v>28.82</v>
      </c>
      <c r="I173" s="226">
        <v>23.44</v>
      </c>
      <c r="J173" s="201">
        <f>H173+I173</f>
        <v>52.260000000000005</v>
      </c>
      <c r="K173" s="141"/>
      <c r="L173" s="229">
        <v>28.82</v>
      </c>
      <c r="M173" s="141">
        <v>23.44</v>
      </c>
      <c r="N173" s="141">
        <f>L173+M173</f>
        <v>52.260000000000005</v>
      </c>
    </row>
    <row r="174" spans="1:14" ht="13.5" customHeight="1">
      <c r="A174" s="47">
        <v>3</v>
      </c>
      <c r="B174" s="70" t="s">
        <v>138</v>
      </c>
      <c r="C174" s="331">
        <v>76.36</v>
      </c>
      <c r="D174" s="68">
        <v>0</v>
      </c>
      <c r="E174" s="330">
        <f>D174/C174</f>
        <v>0</v>
      </c>
      <c r="F174" s="230"/>
      <c r="H174" s="201">
        <v>125.65</v>
      </c>
      <c r="I174" s="226">
        <v>113.12</v>
      </c>
      <c r="J174" s="201">
        <f>H174+I174</f>
        <v>238.77</v>
      </c>
      <c r="K174" s="141"/>
      <c r="L174" s="229">
        <v>125.65</v>
      </c>
      <c r="M174" s="141">
        <v>113.12</v>
      </c>
      <c r="N174" s="141">
        <f>L174+M174</f>
        <v>238.77</v>
      </c>
    </row>
    <row r="175" spans="1:14" ht="12.75">
      <c r="A175" s="38"/>
      <c r="B175" s="101" t="s">
        <v>19</v>
      </c>
      <c r="C175" s="52">
        <f>SUM(C172:C174)</f>
        <v>605.13</v>
      </c>
      <c r="D175" s="52">
        <f>SUM(D172:D174)</f>
        <v>0</v>
      </c>
      <c r="E175" s="332">
        <f>SUM(E172:E174)</f>
        <v>0</v>
      </c>
      <c r="F175" s="170"/>
      <c r="H175" s="141"/>
      <c r="I175" s="141"/>
      <c r="J175" s="141">
        <f>SUM(J172:J174)</f>
        <v>630.54</v>
      </c>
      <c r="K175" s="141"/>
      <c r="L175" s="141"/>
      <c r="M175" s="141"/>
      <c r="N175" s="141">
        <f>SUM(N172:N174)</f>
        <v>630.54</v>
      </c>
    </row>
    <row r="176" spans="7:14" ht="12.75">
      <c r="G176" s="231"/>
      <c r="H176" s="141"/>
      <c r="I176" s="141"/>
      <c r="J176" s="141"/>
      <c r="K176" s="141"/>
      <c r="L176" s="141"/>
      <c r="M176" s="141"/>
      <c r="N176" s="141"/>
    </row>
    <row r="177" spans="1:7" ht="12.75">
      <c r="A177" s="5" t="s">
        <v>214</v>
      </c>
      <c r="B177" s="37"/>
      <c r="C177" s="61"/>
      <c r="D177" s="37"/>
      <c r="E177" s="37"/>
      <c r="F177" s="169"/>
      <c r="G177" s="188"/>
    </row>
    <row r="178" spans="1:10" ht="12.75">
      <c r="A178" s="36" t="s">
        <v>215</v>
      </c>
      <c r="B178" s="37"/>
      <c r="C178" s="37"/>
      <c r="D178" s="37"/>
      <c r="E178" s="37" t="s">
        <v>33</v>
      </c>
      <c r="H178" s="141"/>
      <c r="I178" s="141"/>
      <c r="J178" s="141"/>
    </row>
    <row r="179" spans="1:12" ht="38.25">
      <c r="A179" s="45" t="s">
        <v>9</v>
      </c>
      <c r="B179" s="45" t="s">
        <v>10</v>
      </c>
      <c r="C179" s="45" t="s">
        <v>216</v>
      </c>
      <c r="D179" s="45" t="s">
        <v>217</v>
      </c>
      <c r="E179" s="45" t="s">
        <v>194</v>
      </c>
      <c r="F179" s="191"/>
      <c r="H179" s="141" t="s">
        <v>72</v>
      </c>
      <c r="I179" s="141"/>
      <c r="J179" s="141"/>
      <c r="L179" s="128" t="s">
        <v>44</v>
      </c>
    </row>
    <row r="180" spans="1:19" ht="12.75">
      <c r="A180" s="1">
        <v>1</v>
      </c>
      <c r="B180" s="329" t="str">
        <f>B38</f>
        <v>South Andaman</v>
      </c>
      <c r="C180" s="42">
        <f>C172</f>
        <v>307.28999999999996</v>
      </c>
      <c r="D180" s="315">
        <v>34.84</v>
      </c>
      <c r="E180" s="20">
        <f>D180/C180</f>
        <v>0.11337824205148234</v>
      </c>
      <c r="F180" s="141"/>
      <c r="H180" s="141">
        <v>90.85</v>
      </c>
      <c r="I180" s="196">
        <v>78.96000000000001</v>
      </c>
      <c r="J180" s="141">
        <f>H180+I180</f>
        <v>169.81</v>
      </c>
      <c r="K180" s="141"/>
      <c r="L180" s="141">
        <v>84.13999999999999</v>
      </c>
      <c r="M180" s="141">
        <v>85.56</v>
      </c>
      <c r="N180" s="141">
        <f>L180+M180</f>
        <v>169.7</v>
      </c>
      <c r="O180" s="141"/>
      <c r="P180" s="141"/>
      <c r="Q180" s="141"/>
      <c r="R180" s="141"/>
      <c r="S180" s="141"/>
    </row>
    <row r="181" spans="1:19" ht="12.75" customHeight="1">
      <c r="A181" s="19">
        <v>2</v>
      </c>
      <c r="B181" s="122" t="s">
        <v>173</v>
      </c>
      <c r="C181" s="42">
        <f>C173</f>
        <v>221.48000000000002</v>
      </c>
      <c r="D181" s="331">
        <v>25.779999999999998</v>
      </c>
      <c r="E181" s="20">
        <f>D181/C181</f>
        <v>0.11639877189813977</v>
      </c>
      <c r="F181" s="230"/>
      <c r="H181" s="141">
        <v>14.99</v>
      </c>
      <c r="I181" s="196">
        <v>11.36</v>
      </c>
      <c r="J181" s="141">
        <f>H181+I181</f>
        <v>26.35</v>
      </c>
      <c r="K181" s="141"/>
      <c r="L181" s="141">
        <v>12.080000000000002</v>
      </c>
      <c r="M181" s="141">
        <v>13.83</v>
      </c>
      <c r="N181" s="141">
        <f>L181+M181</f>
        <v>25.910000000000004</v>
      </c>
      <c r="O181" s="141"/>
      <c r="P181" s="141"/>
      <c r="Q181" s="141"/>
      <c r="R181" s="141"/>
      <c r="S181" s="141"/>
    </row>
    <row r="182" spans="1:19" ht="13.5" customHeight="1">
      <c r="A182" s="47">
        <v>3</v>
      </c>
      <c r="B182" s="70" t="s">
        <v>138</v>
      </c>
      <c r="C182" s="42">
        <f>C174</f>
        <v>76.36</v>
      </c>
      <c r="D182" s="68">
        <v>9.440000000000001</v>
      </c>
      <c r="E182" s="20">
        <f>D182/C182</f>
        <v>0.12362493452069148</v>
      </c>
      <c r="F182" s="230"/>
      <c r="H182" s="141">
        <v>64.49000000000001</v>
      </c>
      <c r="I182" s="196">
        <v>54.769999999999996</v>
      </c>
      <c r="J182" s="141">
        <f>H182+I182</f>
        <v>119.26</v>
      </c>
      <c r="K182" s="141"/>
      <c r="L182" s="141">
        <v>58.35000000000001</v>
      </c>
      <c r="M182" s="141">
        <v>61.16</v>
      </c>
      <c r="N182" s="141">
        <f>L182+M182</f>
        <v>119.51</v>
      </c>
      <c r="O182" s="141"/>
      <c r="P182" s="141"/>
      <c r="Q182" s="141"/>
      <c r="R182" s="141"/>
      <c r="S182" s="141"/>
    </row>
    <row r="183" spans="1:19" ht="12.75">
      <c r="A183" s="38"/>
      <c r="B183" s="101" t="s">
        <v>19</v>
      </c>
      <c r="C183" s="52">
        <f>SUM(C180:C182)</f>
        <v>605.13</v>
      </c>
      <c r="D183" s="52">
        <f>SUM(D180:D182)</f>
        <v>70.06</v>
      </c>
      <c r="E183" s="24">
        <f>D183/C183</f>
        <v>0.11577677523837854</v>
      </c>
      <c r="F183" s="170"/>
      <c r="H183" s="141"/>
      <c r="I183" s="141"/>
      <c r="J183" s="141">
        <f>SUM(J180:J182)</f>
        <v>315.42</v>
      </c>
      <c r="K183" s="141"/>
      <c r="L183" s="141"/>
      <c r="M183" s="141"/>
      <c r="N183" s="141">
        <f>SUM(N180:N182)</f>
        <v>315.12</v>
      </c>
      <c r="O183" s="141"/>
      <c r="P183" s="141"/>
      <c r="Q183" s="141"/>
      <c r="R183" s="141"/>
      <c r="S183" s="141"/>
    </row>
    <row r="184" spans="7:19" ht="12.75">
      <c r="G184" s="169"/>
      <c r="H184" s="135"/>
      <c r="I184" s="135"/>
      <c r="J184" s="135"/>
      <c r="K184" s="141"/>
      <c r="L184" s="141"/>
      <c r="M184" s="141"/>
      <c r="N184" s="141"/>
      <c r="O184" s="141"/>
      <c r="P184" s="141"/>
      <c r="Q184" s="141"/>
      <c r="R184" s="141"/>
      <c r="S184" s="141"/>
    </row>
    <row r="185" spans="1:19" s="129" customFormat="1" ht="12.75">
      <c r="A185" s="168" t="s">
        <v>95</v>
      </c>
      <c r="B185" s="169"/>
      <c r="C185" s="169"/>
      <c r="D185" s="169"/>
      <c r="E185" s="169"/>
      <c r="F185" s="169"/>
      <c r="H185" s="233"/>
      <c r="I185" s="157"/>
      <c r="J185" s="157"/>
      <c r="K185" s="170"/>
      <c r="L185" s="170"/>
      <c r="M185" s="170"/>
      <c r="N185" s="170"/>
      <c r="O185" s="170"/>
      <c r="P185" s="170"/>
      <c r="Q185" s="170"/>
      <c r="R185" s="170"/>
      <c r="S185" s="170"/>
    </row>
    <row r="186" spans="1:19" ht="12.75">
      <c r="A186" s="136" t="s">
        <v>13</v>
      </c>
      <c r="B186" s="136" t="s">
        <v>106</v>
      </c>
      <c r="C186" s="136" t="s">
        <v>34</v>
      </c>
      <c r="D186" s="190" t="s">
        <v>35</v>
      </c>
      <c r="E186" s="136" t="s">
        <v>36</v>
      </c>
      <c r="F186" s="172"/>
      <c r="G186" s="189"/>
      <c r="H186" s="135"/>
      <c r="I186" s="135"/>
      <c r="J186" s="135"/>
      <c r="K186" s="141"/>
      <c r="L186" s="141"/>
      <c r="M186" s="141"/>
      <c r="N186" s="141"/>
      <c r="O186" s="141"/>
      <c r="P186" s="141"/>
      <c r="Q186" s="141"/>
      <c r="R186" s="141"/>
      <c r="S186" s="141"/>
    </row>
    <row r="187" spans="1:19" ht="12.75">
      <c r="A187" s="194">
        <f>$C$175</f>
        <v>605.13</v>
      </c>
      <c r="B187" s="234">
        <f>$D$175</f>
        <v>0</v>
      </c>
      <c r="C187" s="235">
        <v>391.68</v>
      </c>
      <c r="D187" s="236">
        <f>B187+C187</f>
        <v>391.68</v>
      </c>
      <c r="E187" s="197">
        <f>D187/A187</f>
        <v>0.6472658767537554</v>
      </c>
      <c r="F187" s="198"/>
      <c r="G187" s="169"/>
      <c r="H187" s="233"/>
      <c r="I187" s="157"/>
      <c r="J187" s="157"/>
      <c r="K187" s="170"/>
      <c r="L187" s="141"/>
      <c r="M187" s="141"/>
      <c r="N187" s="141"/>
      <c r="O187" s="141"/>
      <c r="P187" s="141"/>
      <c r="Q187" s="141"/>
      <c r="R187" s="141"/>
      <c r="S187" s="141"/>
    </row>
    <row r="188" spans="1:19" ht="12.75">
      <c r="A188" s="237"/>
      <c r="B188" s="213"/>
      <c r="C188" s="198"/>
      <c r="D188" s="198"/>
      <c r="E188" s="214"/>
      <c r="F188" s="215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</row>
    <row r="189" spans="1:19" ht="12.75">
      <c r="A189" s="237"/>
      <c r="B189" s="213"/>
      <c r="C189" s="198"/>
      <c r="D189" s="198"/>
      <c r="E189" s="214"/>
      <c r="F189" s="215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</row>
    <row r="190" spans="1:19" ht="12.75">
      <c r="A190" s="129" t="s">
        <v>96</v>
      </c>
      <c r="B190" s="169"/>
      <c r="C190" s="187"/>
      <c r="D190" s="169"/>
      <c r="E190" s="169"/>
      <c r="F190" s="169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</row>
    <row r="191" spans="1:19" ht="12.75">
      <c r="A191" s="168" t="s">
        <v>218</v>
      </c>
      <c r="B191" s="169"/>
      <c r="C191" s="169"/>
      <c r="D191" s="169"/>
      <c r="E191" s="169"/>
      <c r="F191" s="169"/>
      <c r="G191" s="169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</row>
    <row r="192" spans="1:19" ht="63.75">
      <c r="A192" s="190" t="s">
        <v>9</v>
      </c>
      <c r="B192" s="190" t="s">
        <v>10</v>
      </c>
      <c r="C192" s="190" t="s">
        <v>219</v>
      </c>
      <c r="D192" s="190" t="s">
        <v>220</v>
      </c>
      <c r="E192" s="190" t="s">
        <v>148</v>
      </c>
      <c r="F192" s="190" t="s">
        <v>221</v>
      </c>
      <c r="G192" s="199" t="s">
        <v>37</v>
      </c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</row>
    <row r="193" spans="1:17" ht="12.75">
      <c r="A193" s="158">
        <v>1</v>
      </c>
      <c r="B193" s="173" t="str">
        <f>B38</f>
        <v>South Andaman</v>
      </c>
      <c r="C193" s="182">
        <f>C180</f>
        <v>307.28999999999996</v>
      </c>
      <c r="D193" s="182">
        <f>D172</f>
        <v>0</v>
      </c>
      <c r="E193" s="235">
        <v>194.67000000000002</v>
      </c>
      <c r="F193" s="232">
        <f>E193+D193</f>
        <v>194.67000000000002</v>
      </c>
      <c r="G193" s="200">
        <f>F193/C193</f>
        <v>0.633505808845065</v>
      </c>
      <c r="H193" s="141"/>
      <c r="I193" s="141"/>
      <c r="J193" s="196"/>
      <c r="K193" s="141"/>
      <c r="L193" s="238"/>
      <c r="M193" s="141"/>
      <c r="N193" s="141"/>
      <c r="O193" s="141"/>
      <c r="P193" s="141"/>
      <c r="Q193" s="141"/>
    </row>
    <row r="194" spans="1:17" ht="12.75" customHeight="1">
      <c r="A194" s="148">
        <v>2</v>
      </c>
      <c r="B194" s="204" t="s">
        <v>173</v>
      </c>
      <c r="C194" s="182">
        <f>C181</f>
        <v>221.48000000000002</v>
      </c>
      <c r="D194" s="182">
        <f>D173</f>
        <v>0</v>
      </c>
      <c r="E194" s="210">
        <v>144.14</v>
      </c>
      <c r="F194" s="232">
        <f>E194+D194</f>
        <v>144.14</v>
      </c>
      <c r="G194" s="200">
        <f>F194/C194</f>
        <v>0.6508036843055806</v>
      </c>
      <c r="H194" s="141"/>
      <c r="I194" s="239"/>
      <c r="J194" s="141"/>
      <c r="K194" s="141"/>
      <c r="L194" s="141"/>
      <c r="M194" s="141"/>
      <c r="N194" s="141"/>
      <c r="O194" s="141"/>
      <c r="P194" s="141"/>
      <c r="Q194" s="141"/>
    </row>
    <row r="195" spans="1:17" ht="13.5" customHeight="1">
      <c r="A195" s="205">
        <v>3</v>
      </c>
      <c r="B195" s="206" t="s">
        <v>138</v>
      </c>
      <c r="C195" s="182">
        <f>C182</f>
        <v>76.36</v>
      </c>
      <c r="D195" s="182">
        <f>D174</f>
        <v>0</v>
      </c>
      <c r="E195" s="210">
        <v>52.870000000000005</v>
      </c>
      <c r="F195" s="232">
        <f>E195+D195</f>
        <v>52.870000000000005</v>
      </c>
      <c r="G195" s="200">
        <f>F195/C195</f>
        <v>0.6923782084861184</v>
      </c>
      <c r="H195" s="141"/>
      <c r="I195" s="239"/>
      <c r="J195" s="141"/>
      <c r="K195" s="141"/>
      <c r="L195" s="141"/>
      <c r="M195" s="141"/>
      <c r="N195" s="141"/>
      <c r="O195" s="141"/>
      <c r="P195" s="141"/>
      <c r="Q195" s="141"/>
    </row>
    <row r="196" spans="1:17" ht="12.75">
      <c r="A196" s="174"/>
      <c r="B196" s="175" t="s">
        <v>19</v>
      </c>
      <c r="C196" s="194">
        <f>SUM(C193:C195)</f>
        <v>605.13</v>
      </c>
      <c r="D196" s="194">
        <f>SUM(D193:D195)</f>
        <v>0</v>
      </c>
      <c r="E196" s="194">
        <f>SUM(E193:E195)</f>
        <v>391.68</v>
      </c>
      <c r="F196" s="194">
        <f>SUM(F193:F195)</f>
        <v>391.68</v>
      </c>
      <c r="G196" s="203">
        <f>F196/C196</f>
        <v>0.6472658767537554</v>
      </c>
      <c r="H196" s="141"/>
      <c r="I196" s="141"/>
      <c r="J196" s="196"/>
      <c r="K196" s="141"/>
      <c r="L196" s="238"/>
      <c r="M196" s="141"/>
      <c r="N196" s="141"/>
      <c r="O196" s="141"/>
      <c r="P196" s="141"/>
      <c r="Q196" s="141"/>
    </row>
    <row r="197" spans="1:17" ht="12.75">
      <c r="A197" s="4"/>
      <c r="B197" s="4"/>
      <c r="C197" s="4"/>
      <c r="D197" s="4"/>
      <c r="E197" s="4"/>
      <c r="G197" s="169"/>
      <c r="H197" s="179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1:17" ht="12.75">
      <c r="A198" s="36" t="s">
        <v>97</v>
      </c>
      <c r="B198" s="37"/>
      <c r="C198" s="61"/>
      <c r="D198" s="37"/>
      <c r="E198" s="37"/>
      <c r="F198" s="169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1:17" ht="12.75">
      <c r="A199" s="37"/>
      <c r="B199" s="37"/>
      <c r="C199" s="61"/>
      <c r="D199" s="37"/>
      <c r="E199" s="37"/>
      <c r="F199" s="169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1:17" ht="12.75">
      <c r="A200" s="59" t="s">
        <v>13</v>
      </c>
      <c r="B200" s="59" t="s">
        <v>38</v>
      </c>
      <c r="C200" s="59" t="s">
        <v>36</v>
      </c>
      <c r="D200" s="59" t="s">
        <v>21</v>
      </c>
      <c r="E200" s="59" t="s">
        <v>22</v>
      </c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1:17" ht="12.75">
      <c r="A201" s="52">
        <f>$C$175</f>
        <v>605.13</v>
      </c>
      <c r="B201" s="333">
        <f>F196</f>
        <v>391.68</v>
      </c>
      <c r="C201" s="334">
        <f>B201/A201</f>
        <v>0.6472658767537554</v>
      </c>
      <c r="D201" s="333">
        <f>D209</f>
        <v>321.62</v>
      </c>
      <c r="E201" s="335">
        <f>D201/A201</f>
        <v>0.5314891015153769</v>
      </c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1:17" ht="12.75">
      <c r="A202" s="336"/>
      <c r="B202" s="337"/>
      <c r="C202" s="336"/>
      <c r="D202" s="78"/>
      <c r="E202" s="4"/>
      <c r="G202" s="169"/>
      <c r="H202" s="179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1:17" ht="12.75">
      <c r="A203" s="5" t="s">
        <v>98</v>
      </c>
      <c r="B203" s="4"/>
      <c r="C203" s="4"/>
      <c r="D203" s="4"/>
      <c r="E203" s="4"/>
      <c r="G203" s="169"/>
      <c r="H203" s="179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1:17" ht="12.75">
      <c r="A204" s="36" t="s">
        <v>222</v>
      </c>
      <c r="B204" s="37"/>
      <c r="C204" s="37"/>
      <c r="D204" s="37"/>
      <c r="E204" s="37" t="s">
        <v>33</v>
      </c>
      <c r="F204" s="169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1:17" ht="38.25">
      <c r="A205" s="45" t="s">
        <v>9</v>
      </c>
      <c r="B205" s="45" t="s">
        <v>10</v>
      </c>
      <c r="C205" s="45" t="s">
        <v>223</v>
      </c>
      <c r="D205" s="45" t="s">
        <v>102</v>
      </c>
      <c r="E205" s="45" t="s">
        <v>39</v>
      </c>
      <c r="F205" s="179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1:17" ht="12.75">
      <c r="A206" s="1">
        <v>1</v>
      </c>
      <c r="B206" s="329" t="str">
        <f>B38</f>
        <v>South Andaman</v>
      </c>
      <c r="C206" s="42">
        <f>C193</f>
        <v>307.28999999999996</v>
      </c>
      <c r="D206" s="315">
        <v>159.83</v>
      </c>
      <c r="E206" s="338">
        <f>D206/C206</f>
        <v>0.5201275667935827</v>
      </c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1:17" ht="12.75" customHeight="1">
      <c r="A207" s="19">
        <v>2</v>
      </c>
      <c r="B207" s="122" t="s">
        <v>173</v>
      </c>
      <c r="C207" s="42">
        <f>C194</f>
        <v>221.48000000000002</v>
      </c>
      <c r="D207" s="331">
        <v>118.36</v>
      </c>
      <c r="E207" s="338">
        <f>D207/C207</f>
        <v>0.5344049124074408</v>
      </c>
      <c r="F207" s="230"/>
      <c r="G207" s="141"/>
      <c r="H207" s="141"/>
      <c r="I207" s="239"/>
      <c r="J207" s="141"/>
      <c r="K207" s="141"/>
      <c r="L207" s="141"/>
      <c r="M207" s="141"/>
      <c r="N207" s="141"/>
      <c r="O207" s="141"/>
      <c r="P207" s="141"/>
      <c r="Q207" s="141"/>
    </row>
    <row r="208" spans="1:17" ht="13.5" customHeight="1">
      <c r="A208" s="47">
        <v>3</v>
      </c>
      <c r="B208" s="70" t="s">
        <v>138</v>
      </c>
      <c r="C208" s="42">
        <f>C195</f>
        <v>76.36</v>
      </c>
      <c r="D208" s="68">
        <v>43.43</v>
      </c>
      <c r="E208" s="338">
        <f>D208/C208</f>
        <v>0.568753273965427</v>
      </c>
      <c r="F208" s="230"/>
      <c r="G208" s="141"/>
      <c r="H208" s="141"/>
      <c r="I208" s="239"/>
      <c r="J208" s="141"/>
      <c r="K208" s="141"/>
      <c r="L208" s="141"/>
      <c r="M208" s="141"/>
      <c r="N208" s="141"/>
      <c r="O208" s="141"/>
      <c r="P208" s="141"/>
      <c r="Q208" s="141"/>
    </row>
    <row r="209" spans="1:17" ht="12.75">
      <c r="A209" s="38"/>
      <c r="B209" s="101" t="s">
        <v>19</v>
      </c>
      <c r="C209" s="52">
        <f>SUM(C206:C208)</f>
        <v>605.13</v>
      </c>
      <c r="D209" s="52">
        <f>SUM(D206:D208)</f>
        <v>321.62</v>
      </c>
      <c r="E209" s="24">
        <f>D209/C209</f>
        <v>0.5314891015153769</v>
      </c>
      <c r="F209" s="170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1:17" ht="12.75">
      <c r="A210" s="170"/>
      <c r="B210" s="177"/>
      <c r="C210" s="241"/>
      <c r="D210" s="241"/>
      <c r="E210" s="167"/>
      <c r="F210" s="242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1:17" ht="17.25" customHeight="1">
      <c r="A211" s="36" t="s">
        <v>224</v>
      </c>
      <c r="B211" s="37"/>
      <c r="C211" s="37"/>
      <c r="D211" s="37"/>
      <c r="E211" s="37"/>
      <c r="F211" s="169"/>
      <c r="G211" s="169"/>
      <c r="H211" s="179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1:17" ht="17.25" customHeight="1">
      <c r="A212" s="36" t="s">
        <v>168</v>
      </c>
      <c r="B212" s="37"/>
      <c r="C212" s="37"/>
      <c r="D212" s="37"/>
      <c r="E212" s="37"/>
      <c r="F212" s="169"/>
      <c r="G212" s="169"/>
      <c r="H212" s="179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1:17" ht="12" customHeight="1">
      <c r="A213" s="4"/>
      <c r="B213" s="37"/>
      <c r="C213" s="37"/>
      <c r="D213" s="37" t="s">
        <v>169</v>
      </c>
      <c r="E213" s="37"/>
      <c r="F213" s="169"/>
      <c r="G213" s="169"/>
      <c r="H213" s="179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1:17" ht="39" customHeight="1">
      <c r="A214" s="339" t="s">
        <v>40</v>
      </c>
      <c r="B214" s="339" t="s">
        <v>16</v>
      </c>
      <c r="C214" s="339" t="s">
        <v>122</v>
      </c>
      <c r="D214" s="339" t="s">
        <v>123</v>
      </c>
      <c r="E214" s="339" t="s">
        <v>124</v>
      </c>
      <c r="F214" s="243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1:17" ht="12" customHeight="1">
      <c r="A215" s="339">
        <v>1</v>
      </c>
      <c r="B215" s="339">
        <v>2</v>
      </c>
      <c r="C215" s="339">
        <v>3</v>
      </c>
      <c r="D215" s="339">
        <v>4</v>
      </c>
      <c r="E215" s="339">
        <v>5</v>
      </c>
      <c r="F215" s="243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1:17" ht="13.5" customHeight="1">
      <c r="A216" s="1">
        <v>1</v>
      </c>
      <c r="B216" s="340" t="str">
        <f>B38</f>
        <v>South Andaman</v>
      </c>
      <c r="C216" s="341">
        <f>E140</f>
        <v>0.6929179685106904</v>
      </c>
      <c r="D216" s="342">
        <f>E206</f>
        <v>0.5201275667935827</v>
      </c>
      <c r="E216" s="343">
        <f>(D216-C216)*100</f>
        <v>-17.27904017171077</v>
      </c>
      <c r="F216" s="228"/>
      <c r="G216" s="163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1:17" ht="12.75" customHeight="1">
      <c r="A217" s="19">
        <v>2</v>
      </c>
      <c r="B217" s="122" t="s">
        <v>173</v>
      </c>
      <c r="C217" s="341">
        <f>E141</f>
        <v>0.7047935858068918</v>
      </c>
      <c r="D217" s="342">
        <f>E207</f>
        <v>0.5344049124074408</v>
      </c>
      <c r="E217" s="343">
        <f>(D217-C217)*100</f>
        <v>-17.038867339945096</v>
      </c>
      <c r="F217" s="230"/>
      <c r="G217" s="141"/>
      <c r="H217" s="141"/>
      <c r="I217" s="239"/>
      <c r="J217" s="141"/>
      <c r="K217" s="141"/>
      <c r="L217" s="141"/>
      <c r="M217" s="141"/>
      <c r="N217" s="141"/>
      <c r="O217" s="141"/>
      <c r="P217" s="141"/>
      <c r="Q217" s="141"/>
    </row>
    <row r="218" spans="1:17" ht="13.5" customHeight="1">
      <c r="A218" s="47">
        <v>3</v>
      </c>
      <c r="B218" s="70" t="s">
        <v>138</v>
      </c>
      <c r="C218" s="341">
        <f>E142</f>
        <v>0.695635910224439</v>
      </c>
      <c r="D218" s="342">
        <f>E208</f>
        <v>0.568753273965427</v>
      </c>
      <c r="E218" s="343">
        <f>(D218-C218)*100</f>
        <v>-12.688263625901207</v>
      </c>
      <c r="F218" s="230"/>
      <c r="G218" s="141"/>
      <c r="H218" s="141"/>
      <c r="I218" s="239"/>
      <c r="J218" s="141"/>
      <c r="K218" s="141"/>
      <c r="L218" s="141"/>
      <c r="M218" s="141"/>
      <c r="N218" s="141"/>
      <c r="O218" s="141"/>
      <c r="P218" s="141"/>
      <c r="Q218" s="141"/>
    </row>
    <row r="219" spans="1:17" ht="12.75">
      <c r="A219" s="38"/>
      <c r="B219" s="101" t="s">
        <v>19</v>
      </c>
      <c r="C219" s="344">
        <f>E143</f>
        <v>0.6976011479552048</v>
      </c>
      <c r="D219" s="344">
        <f>E209</f>
        <v>0.5314891015153769</v>
      </c>
      <c r="E219" s="345">
        <f>(D219-C219)*100</f>
        <v>-16.61120464398279</v>
      </c>
      <c r="F219" s="170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1:17" ht="13.5" customHeight="1">
      <c r="A220" s="237"/>
      <c r="B220" s="244"/>
      <c r="C220" s="245"/>
      <c r="D220" s="226"/>
      <c r="E220" s="223"/>
      <c r="F220" s="230"/>
      <c r="G220" s="141"/>
      <c r="H220" s="141"/>
      <c r="I220" s="239"/>
      <c r="J220" s="141"/>
      <c r="K220" s="141"/>
      <c r="L220" s="141"/>
      <c r="M220" s="141"/>
      <c r="N220" s="141"/>
      <c r="O220" s="141"/>
      <c r="P220" s="141"/>
      <c r="Q220" s="141"/>
    </row>
    <row r="221" spans="1:17" ht="12" customHeight="1">
      <c r="A221" s="212"/>
      <c r="B221" s="213"/>
      <c r="C221" s="198"/>
      <c r="D221" s="198"/>
      <c r="E221" s="214"/>
      <c r="F221" s="215"/>
      <c r="G221" s="189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1:17" ht="27" customHeight="1">
      <c r="A222" s="395" t="s">
        <v>125</v>
      </c>
      <c r="B222" s="395"/>
      <c r="C222" s="395"/>
      <c r="D222" s="395"/>
      <c r="E222" s="395"/>
      <c r="F222" s="395"/>
      <c r="G222" s="169"/>
      <c r="H222" s="141"/>
      <c r="I222" s="170"/>
      <c r="J222" s="246"/>
      <c r="K222" s="141"/>
      <c r="L222" s="141"/>
      <c r="M222" s="141"/>
      <c r="N222" s="141"/>
      <c r="O222" s="141"/>
      <c r="P222" s="141"/>
      <c r="Q222" s="141"/>
    </row>
    <row r="223" spans="1:17" ht="23.25" customHeight="1">
      <c r="A223" s="168" t="s">
        <v>74</v>
      </c>
      <c r="B223" s="169"/>
      <c r="C223" s="187"/>
      <c r="D223" s="169"/>
      <c r="E223" s="169"/>
      <c r="F223" s="169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1:17" ht="12.75">
      <c r="A224" s="390" t="s">
        <v>225</v>
      </c>
      <c r="B224" s="391"/>
      <c r="C224" s="391"/>
      <c r="D224" s="392"/>
      <c r="E224" s="169"/>
      <c r="F224" s="169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1:17" ht="25.5">
      <c r="A225" s="209" t="s">
        <v>23</v>
      </c>
      <c r="B225" s="209" t="s">
        <v>24</v>
      </c>
      <c r="C225" s="209" t="s">
        <v>25</v>
      </c>
      <c r="D225" s="209" t="s">
        <v>26</v>
      </c>
      <c r="F225" s="220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1:17" ht="18.75" customHeight="1">
      <c r="A226" s="393" t="s">
        <v>42</v>
      </c>
      <c r="B226" s="221" t="s">
        <v>206</v>
      </c>
      <c r="C226" s="222"/>
      <c r="D226" s="247">
        <v>0</v>
      </c>
      <c r="F226" s="220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1:17" ht="13.5" thickBot="1">
      <c r="A227" s="394"/>
      <c r="B227" s="221" t="s">
        <v>103</v>
      </c>
      <c r="C227" s="222">
        <v>40310</v>
      </c>
      <c r="D227" s="248">
        <v>1.72</v>
      </c>
      <c r="F227" s="220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1:17" ht="16.5" thickBot="1">
      <c r="A228" s="394"/>
      <c r="B228" s="224" t="s">
        <v>28</v>
      </c>
      <c r="C228" s="225">
        <v>40429</v>
      </c>
      <c r="D228" s="249">
        <v>4.48</v>
      </c>
      <c r="F228" s="220"/>
      <c r="H228" s="310">
        <v>1.72</v>
      </c>
      <c r="I228" s="311">
        <v>4.48</v>
      </c>
      <c r="J228" s="311">
        <v>4.13</v>
      </c>
      <c r="K228" s="141"/>
      <c r="L228" s="141"/>
      <c r="M228" s="141"/>
      <c r="N228" s="141"/>
      <c r="O228" s="141"/>
      <c r="P228" s="141"/>
      <c r="Q228" s="141"/>
    </row>
    <row r="229" spans="1:17" ht="12.75">
      <c r="A229" s="394"/>
      <c r="B229" s="206" t="s">
        <v>29</v>
      </c>
      <c r="C229" s="222">
        <v>40479</v>
      </c>
      <c r="D229" s="182">
        <v>4.13</v>
      </c>
      <c r="F229" s="20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1:17" ht="12.75">
      <c r="A230" s="430" t="s">
        <v>104</v>
      </c>
      <c r="B230" s="431"/>
      <c r="C230" s="432"/>
      <c r="D230" s="227">
        <f>D227+D228+D229</f>
        <v>10.33</v>
      </c>
      <c r="F230" s="141"/>
      <c r="G230" s="169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1:17" ht="12.75">
      <c r="A231" s="397" t="s">
        <v>32</v>
      </c>
      <c r="B231" s="398"/>
      <c r="C231" s="399"/>
      <c r="D231" s="194">
        <f>SUM(D226:D229)</f>
        <v>10.33</v>
      </c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8:17" ht="12.75"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1:17" ht="12.75">
      <c r="A233" s="129" t="s">
        <v>170</v>
      </c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1:17" ht="12.75">
      <c r="A234" s="129"/>
      <c r="D234" s="128" t="s">
        <v>226</v>
      </c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1:17" ht="25.5">
      <c r="A235" s="131" t="s">
        <v>3</v>
      </c>
      <c r="B235" s="131"/>
      <c r="C235" s="131" t="s">
        <v>4</v>
      </c>
      <c r="D235" s="131" t="s">
        <v>5</v>
      </c>
      <c r="E235" s="131" t="s">
        <v>6</v>
      </c>
      <c r="F235" s="131" t="s">
        <v>7</v>
      </c>
      <c r="H235" s="250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1:17" ht="12.75">
      <c r="A236" s="131">
        <v>1</v>
      </c>
      <c r="B236" s="131">
        <v>2</v>
      </c>
      <c r="C236" s="131">
        <v>3</v>
      </c>
      <c r="D236" s="131">
        <v>4</v>
      </c>
      <c r="E236" s="131" t="s">
        <v>8</v>
      </c>
      <c r="F236" s="131">
        <v>6</v>
      </c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1:17" ht="31.5" customHeight="1">
      <c r="A237" s="158">
        <v>1</v>
      </c>
      <c r="B237" s="150" t="s">
        <v>227</v>
      </c>
      <c r="C237" s="182">
        <v>0</v>
      </c>
      <c r="D237" s="251">
        <v>0</v>
      </c>
      <c r="E237" s="154">
        <f>D237-C237</f>
        <v>0</v>
      </c>
      <c r="F237" s="149">
        <v>0</v>
      </c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1:6" ht="12.75">
      <c r="A238" s="158">
        <v>2</v>
      </c>
      <c r="B238" s="150" t="s">
        <v>229</v>
      </c>
      <c r="C238" s="232">
        <v>10.33</v>
      </c>
      <c r="D238" s="232">
        <v>10.33</v>
      </c>
      <c r="E238" s="182">
        <f>D238-C238</f>
        <v>0</v>
      </c>
      <c r="F238" s="149">
        <f>E238/C238</f>
        <v>0</v>
      </c>
    </row>
    <row r="239" spans="1:6" ht="25.5">
      <c r="A239" s="158">
        <v>3</v>
      </c>
      <c r="B239" s="150" t="s">
        <v>228</v>
      </c>
      <c r="C239" s="182">
        <v>10.33</v>
      </c>
      <c r="D239" s="182">
        <v>10.33</v>
      </c>
      <c r="E239" s="182">
        <f>D239-C239</f>
        <v>0</v>
      </c>
      <c r="F239" s="149">
        <f>E239/C239</f>
        <v>0</v>
      </c>
    </row>
    <row r="240" spans="1:6" ht="12.75">
      <c r="A240" s="158">
        <v>4</v>
      </c>
      <c r="B240" s="174" t="s">
        <v>35</v>
      </c>
      <c r="C240" s="194">
        <f>C237+C239</f>
        <v>10.33</v>
      </c>
      <c r="D240" s="194">
        <f>D237+D239</f>
        <v>10.33</v>
      </c>
      <c r="E240" s="194">
        <f>D240-C240</f>
        <v>0</v>
      </c>
      <c r="F240" s="164">
        <f>E240/C240</f>
        <v>0</v>
      </c>
    </row>
    <row r="242" spans="1:6" ht="21" customHeight="1">
      <c r="A242" s="5" t="s">
        <v>230</v>
      </c>
      <c r="B242" s="4"/>
      <c r="C242" s="4"/>
      <c r="D242" s="53" t="s">
        <v>33</v>
      </c>
      <c r="E242" s="400" t="s">
        <v>164</v>
      </c>
      <c r="F242" s="400"/>
    </row>
    <row r="243" spans="1:11" ht="25.5">
      <c r="A243" s="12" t="s">
        <v>3</v>
      </c>
      <c r="B243" s="12" t="s">
        <v>43</v>
      </c>
      <c r="C243" s="12" t="s">
        <v>231</v>
      </c>
      <c r="D243" s="12" t="s">
        <v>44</v>
      </c>
      <c r="E243" s="12" t="s">
        <v>45</v>
      </c>
      <c r="F243" s="12" t="s">
        <v>46</v>
      </c>
      <c r="H243" s="209" t="s">
        <v>108</v>
      </c>
      <c r="I243" s="154"/>
      <c r="J243" s="209" t="s">
        <v>44</v>
      </c>
      <c r="K243" s="154"/>
    </row>
    <row r="244" spans="1:9" ht="12.75">
      <c r="A244" s="79">
        <v>1</v>
      </c>
      <c r="B244" s="79">
        <v>2</v>
      </c>
      <c r="C244" s="79">
        <v>3</v>
      </c>
      <c r="D244" s="79">
        <v>4</v>
      </c>
      <c r="E244" s="79">
        <v>5</v>
      </c>
      <c r="F244" s="79">
        <v>6</v>
      </c>
      <c r="I244" s="128" t="s">
        <v>54</v>
      </c>
    </row>
    <row r="245" spans="1:6" ht="12.75">
      <c r="A245" s="80">
        <v>1</v>
      </c>
      <c r="B245" s="103" t="s">
        <v>47</v>
      </c>
      <c r="C245" s="81">
        <v>2.165</v>
      </c>
      <c r="D245" s="81">
        <v>2.165</v>
      </c>
      <c r="E245" s="125">
        <f>D245/C245</f>
        <v>1</v>
      </c>
      <c r="F245" s="81">
        <f>C245-D245</f>
        <v>0</v>
      </c>
    </row>
    <row r="246" spans="1:6" ht="52.5" customHeight="1">
      <c r="A246" s="80">
        <v>2</v>
      </c>
      <c r="B246" s="103" t="s">
        <v>48</v>
      </c>
      <c r="C246" s="81">
        <v>0</v>
      </c>
      <c r="D246" s="81">
        <v>0</v>
      </c>
      <c r="E246" s="125" t="e">
        <f>D246/C246</f>
        <v>#DIV/0!</v>
      </c>
      <c r="F246" s="81">
        <f>C246-D246</f>
        <v>0</v>
      </c>
    </row>
    <row r="247" spans="1:6" ht="29.25" customHeight="1">
      <c r="A247" s="80">
        <v>3</v>
      </c>
      <c r="B247" s="103" t="s">
        <v>49</v>
      </c>
      <c r="C247" s="81">
        <v>0</v>
      </c>
      <c r="D247" s="81">
        <v>0</v>
      </c>
      <c r="E247" s="125">
        <v>0</v>
      </c>
      <c r="F247" s="81">
        <f>C247-D247</f>
        <v>0</v>
      </c>
    </row>
    <row r="248" spans="1:7" ht="12.75">
      <c r="A248" s="401" t="s">
        <v>19</v>
      </c>
      <c r="B248" s="402"/>
      <c r="C248" s="252">
        <v>10.33</v>
      </c>
      <c r="D248" s="252">
        <v>1.98</v>
      </c>
      <c r="E248" s="253">
        <f>D248/C248</f>
        <v>0.19167473378509195</v>
      </c>
      <c r="F248" s="252">
        <f>C248-D248</f>
        <v>8.35</v>
      </c>
      <c r="G248" s="147">
        <f>D248/C248</f>
        <v>0.19167473378509195</v>
      </c>
    </row>
    <row r="249" spans="1:7" ht="12.75">
      <c r="A249" s="403"/>
      <c r="B249" s="403"/>
      <c r="C249" s="403"/>
      <c r="D249" s="403"/>
      <c r="E249" s="403"/>
      <c r="F249" s="403"/>
      <c r="G249" s="403"/>
    </row>
    <row r="250" spans="1:7" ht="30" customHeight="1">
      <c r="A250" s="396" t="s">
        <v>171</v>
      </c>
      <c r="B250" s="396"/>
      <c r="C250" s="396"/>
      <c r="D250" s="396"/>
      <c r="E250" s="396"/>
      <c r="F250" s="396"/>
      <c r="G250" s="169"/>
    </row>
    <row r="251" spans="1:6" ht="21" customHeight="1">
      <c r="A251" s="36" t="s">
        <v>126</v>
      </c>
      <c r="B251" s="37"/>
      <c r="C251" s="61"/>
      <c r="D251" s="37"/>
      <c r="E251" s="169"/>
      <c r="F251" s="169"/>
    </row>
    <row r="252" spans="1:9" ht="12.75">
      <c r="A252" s="379" t="s">
        <v>232</v>
      </c>
      <c r="B252" s="380"/>
      <c r="C252" s="380"/>
      <c r="D252" s="381"/>
      <c r="E252" s="169"/>
      <c r="F252" s="169"/>
      <c r="H252" s="128" t="s">
        <v>27</v>
      </c>
      <c r="I252" s="128" t="s">
        <v>31</v>
      </c>
    </row>
    <row r="253" spans="1:9" ht="25.5">
      <c r="A253" s="12" t="s">
        <v>23</v>
      </c>
      <c r="B253" s="12" t="s">
        <v>24</v>
      </c>
      <c r="C253" s="12" t="s">
        <v>25</v>
      </c>
      <c r="D253" s="12" t="s">
        <v>26</v>
      </c>
      <c r="F253" s="220"/>
      <c r="H253" s="128">
        <v>0</v>
      </c>
      <c r="I253" s="128">
        <v>0</v>
      </c>
    </row>
    <row r="254" spans="1:6" ht="17.25" customHeight="1">
      <c r="A254" s="404" t="s">
        <v>42</v>
      </c>
      <c r="B254" s="62" t="s">
        <v>206</v>
      </c>
      <c r="C254" s="63"/>
      <c r="D254" s="312">
        <v>0</v>
      </c>
      <c r="F254" s="220"/>
    </row>
    <row r="255" spans="1:6" ht="12.75">
      <c r="A255" s="405"/>
      <c r="B255" s="62" t="s">
        <v>103</v>
      </c>
      <c r="C255" s="222">
        <v>39945</v>
      </c>
      <c r="D255" s="313">
        <v>1.23</v>
      </c>
      <c r="F255" s="220"/>
    </row>
    <row r="256" spans="1:6" ht="12.75">
      <c r="A256" s="405"/>
      <c r="B256" s="66" t="s">
        <v>28</v>
      </c>
      <c r="C256" s="225">
        <v>40064</v>
      </c>
      <c r="D256" s="313">
        <v>1.57</v>
      </c>
      <c r="F256" s="220"/>
    </row>
    <row r="257" spans="1:9" ht="12.75">
      <c r="A257" s="405"/>
      <c r="B257" s="70" t="s">
        <v>29</v>
      </c>
      <c r="C257" s="222">
        <v>40114</v>
      </c>
      <c r="D257" s="313">
        <v>1.87</v>
      </c>
      <c r="F257" s="201"/>
      <c r="H257" s="128">
        <f>SUM(H253:H256)</f>
        <v>0</v>
      </c>
      <c r="I257" s="128">
        <f>SUM(I253:I256)</f>
        <v>0</v>
      </c>
    </row>
    <row r="258" spans="1:7" ht="12.75">
      <c r="A258" s="362" t="s">
        <v>104</v>
      </c>
      <c r="B258" s="363"/>
      <c r="C258" s="364"/>
      <c r="D258" s="72">
        <f>D255+D256+D257</f>
        <v>4.67</v>
      </c>
      <c r="F258" s="141"/>
      <c r="G258" s="169"/>
    </row>
    <row r="259" spans="1:4" ht="12.75">
      <c r="A259" s="376" t="s">
        <v>32</v>
      </c>
      <c r="B259" s="377"/>
      <c r="C259" s="378"/>
      <c r="D259" s="52">
        <f>SUM(D254:D257)</f>
        <v>4.67</v>
      </c>
    </row>
    <row r="261" spans="1:7" ht="12.75">
      <c r="A261" s="5" t="s">
        <v>233</v>
      </c>
      <c r="B261" s="4"/>
      <c r="C261" s="4"/>
      <c r="D261" s="4"/>
      <c r="E261" s="4"/>
      <c r="F261" s="4"/>
      <c r="G261" s="4"/>
    </row>
    <row r="262" spans="1:8" ht="25.5">
      <c r="A262" s="12" t="s">
        <v>3</v>
      </c>
      <c r="B262" s="12"/>
      <c r="C262" s="12" t="s">
        <v>4</v>
      </c>
      <c r="D262" s="12" t="s">
        <v>5</v>
      </c>
      <c r="E262" s="12" t="s">
        <v>6</v>
      </c>
      <c r="F262" s="12" t="s">
        <v>7</v>
      </c>
      <c r="G262" s="4"/>
      <c r="H262" s="181" t="s">
        <v>5</v>
      </c>
    </row>
    <row r="263" spans="1:7" ht="12.75">
      <c r="A263" s="10">
        <v>1</v>
      </c>
      <c r="B263" s="10">
        <v>2</v>
      </c>
      <c r="C263" s="10">
        <v>3</v>
      </c>
      <c r="D263" s="10">
        <v>4</v>
      </c>
      <c r="E263" s="10" t="s">
        <v>8</v>
      </c>
      <c r="F263" s="10">
        <v>6</v>
      </c>
      <c r="G263" s="4"/>
    </row>
    <row r="264" spans="1:7" ht="29.25" customHeight="1">
      <c r="A264" s="1">
        <v>1</v>
      </c>
      <c r="B264" s="21" t="s">
        <v>227</v>
      </c>
      <c r="C264" s="42">
        <v>0</v>
      </c>
      <c r="D264" s="42">
        <v>0</v>
      </c>
      <c r="E264" s="42">
        <f>D264-C264</f>
        <v>0</v>
      </c>
      <c r="F264" s="314">
        <v>0</v>
      </c>
      <c r="G264" s="4"/>
    </row>
    <row r="265" spans="1:7" ht="12.75">
      <c r="A265" s="1">
        <v>2</v>
      </c>
      <c r="B265" s="21" t="s">
        <v>229</v>
      </c>
      <c r="C265" s="315">
        <v>4.8</v>
      </c>
      <c r="D265" s="315">
        <v>4.8</v>
      </c>
      <c r="E265" s="42">
        <f>D265-C265</f>
        <v>0</v>
      </c>
      <c r="F265" s="314">
        <v>0</v>
      </c>
      <c r="G265" s="4"/>
    </row>
    <row r="266" spans="1:8" ht="25.5">
      <c r="A266" s="1">
        <v>3</v>
      </c>
      <c r="B266" s="21" t="s">
        <v>234</v>
      </c>
      <c r="C266" s="42">
        <f>D255+D256+D257</f>
        <v>4.67</v>
      </c>
      <c r="D266" s="42">
        <v>4.67</v>
      </c>
      <c r="E266" s="42">
        <f>D266-C266</f>
        <v>0</v>
      </c>
      <c r="F266" s="20">
        <v>0</v>
      </c>
      <c r="G266" s="4"/>
      <c r="H266" s="128" t="s">
        <v>82</v>
      </c>
    </row>
    <row r="267" spans="1:7" ht="12.75">
      <c r="A267" s="1">
        <v>4</v>
      </c>
      <c r="B267" s="38" t="s">
        <v>35</v>
      </c>
      <c r="C267" s="52">
        <f>C264+C266</f>
        <v>4.67</v>
      </c>
      <c r="D267" s="52">
        <f>D264+D266</f>
        <v>4.67</v>
      </c>
      <c r="E267" s="52">
        <f>D267-C267</f>
        <v>0</v>
      </c>
      <c r="F267" s="30">
        <v>0</v>
      </c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5" t="s">
        <v>165</v>
      </c>
      <c r="B269" s="4"/>
      <c r="C269" s="4"/>
      <c r="D269" s="4"/>
      <c r="E269" s="4"/>
      <c r="F269" s="316"/>
      <c r="G269" s="4"/>
    </row>
    <row r="270" spans="1:7" ht="12" customHeight="1">
      <c r="A270" s="389" t="s">
        <v>166</v>
      </c>
      <c r="B270" s="389"/>
      <c r="C270" s="317">
        <f>$C$265</f>
        <v>4.8</v>
      </c>
      <c r="D270" s="53" t="s">
        <v>33</v>
      </c>
      <c r="E270" s="4"/>
      <c r="F270" s="388" t="s">
        <v>107</v>
      </c>
      <c r="G270" s="388"/>
    </row>
    <row r="271" spans="1:11" ht="52.5" customHeight="1">
      <c r="A271" s="12" t="s">
        <v>50</v>
      </c>
      <c r="B271" s="12" t="s">
        <v>51</v>
      </c>
      <c r="C271" s="12" t="s">
        <v>52</v>
      </c>
      <c r="D271" s="12" t="s">
        <v>53</v>
      </c>
      <c r="E271" s="12" t="s">
        <v>6</v>
      </c>
      <c r="F271" s="12" t="s">
        <v>45</v>
      </c>
      <c r="G271" s="12" t="s">
        <v>46</v>
      </c>
      <c r="H271" s="209" t="s">
        <v>51</v>
      </c>
      <c r="I271" s="154"/>
      <c r="J271" s="209" t="s">
        <v>53</v>
      </c>
      <c r="K271" s="154"/>
    </row>
    <row r="272" spans="1:7" ht="12.75">
      <c r="A272" s="59">
        <v>1</v>
      </c>
      <c r="B272" s="59">
        <v>2</v>
      </c>
      <c r="C272" s="59">
        <v>3</v>
      </c>
      <c r="D272" s="59">
        <v>4</v>
      </c>
      <c r="E272" s="59" t="s">
        <v>79</v>
      </c>
      <c r="F272" s="59">
        <v>6</v>
      </c>
      <c r="G272" s="59" t="s">
        <v>80</v>
      </c>
    </row>
    <row r="273" spans="1:9" s="169" customFormat="1" ht="12.75">
      <c r="A273" s="52">
        <f>$C$267</f>
        <v>4.67</v>
      </c>
      <c r="B273" s="52">
        <f>C120</f>
        <v>446.5</v>
      </c>
      <c r="C273" s="318">
        <f>(B273*750)/100000</f>
        <v>3.34875</v>
      </c>
      <c r="D273" s="318">
        <v>2.76</v>
      </c>
      <c r="E273" s="318">
        <f>C273-D273</f>
        <v>0.5887500000000001</v>
      </c>
      <c r="F273" s="319">
        <f>D273/C265</f>
        <v>0.575</v>
      </c>
      <c r="G273" s="320">
        <f>A273-D273</f>
        <v>1.9100000000000001</v>
      </c>
      <c r="I273" s="254"/>
    </row>
    <row r="274" spans="1:6" s="169" customFormat="1" ht="12.75">
      <c r="A274" s="128" t="s">
        <v>136</v>
      </c>
      <c r="B274" s="128"/>
      <c r="C274" s="128"/>
      <c r="D274" s="128"/>
      <c r="E274" s="128"/>
      <c r="F274" s="128"/>
    </row>
    <row r="275" spans="1:5" s="169" customFormat="1" ht="14.25" customHeight="1">
      <c r="A275" s="395" t="s">
        <v>235</v>
      </c>
      <c r="B275" s="395"/>
      <c r="C275" s="395"/>
      <c r="D275" s="395"/>
      <c r="E275" s="395"/>
    </row>
    <row r="276" s="169" customFormat="1" ht="12.75">
      <c r="A276" s="168" t="s">
        <v>127</v>
      </c>
    </row>
    <row r="277" spans="1:7" s="169" customFormat="1" ht="12.75">
      <c r="A277" s="255" t="s">
        <v>128</v>
      </c>
      <c r="B277" s="256"/>
      <c r="C277" s="256"/>
      <c r="D277" s="256"/>
      <c r="E277" s="256"/>
      <c r="F277" s="256"/>
      <c r="G277" s="257"/>
    </row>
    <row r="278" spans="1:7" s="169" customFormat="1" ht="12.75">
      <c r="A278" s="407" t="s">
        <v>236</v>
      </c>
      <c r="B278" s="408"/>
      <c r="C278" s="408"/>
      <c r="D278" s="408"/>
      <c r="E278" s="409"/>
      <c r="G278" s="258"/>
    </row>
    <row r="279" spans="1:7" s="169" customFormat="1" ht="25.5">
      <c r="A279" s="190" t="s">
        <v>23</v>
      </c>
      <c r="B279" s="190" t="s">
        <v>24</v>
      </c>
      <c r="C279" s="190" t="s">
        <v>25</v>
      </c>
      <c r="D279" s="190" t="s">
        <v>55</v>
      </c>
      <c r="E279" s="190" t="s">
        <v>56</v>
      </c>
      <c r="G279" s="258"/>
    </row>
    <row r="280" spans="1:7" s="169" customFormat="1" ht="12.75">
      <c r="A280" s="413" t="s">
        <v>273</v>
      </c>
      <c r="B280" s="259" t="s">
        <v>245</v>
      </c>
      <c r="C280" s="260"/>
      <c r="D280" s="261"/>
      <c r="E280" s="138"/>
      <c r="G280" s="258"/>
    </row>
    <row r="281" spans="1:7" s="169" customFormat="1" ht="12.75">
      <c r="A281" s="414"/>
      <c r="B281" s="259" t="s">
        <v>246</v>
      </c>
      <c r="C281" s="321"/>
      <c r="D281" s="322"/>
      <c r="E281" s="323"/>
      <c r="G281" s="179"/>
    </row>
    <row r="282" spans="1:7" s="169" customFormat="1" ht="12.75">
      <c r="A282" s="414"/>
      <c r="B282" s="259" t="s">
        <v>247</v>
      </c>
      <c r="C282" s="324"/>
      <c r="D282" s="322"/>
      <c r="E282" s="323"/>
      <c r="G282" s="179"/>
    </row>
    <row r="283" spans="1:7" s="169" customFormat="1" ht="12.75">
      <c r="A283" s="414"/>
      <c r="B283" s="259" t="s">
        <v>248</v>
      </c>
      <c r="C283" s="321"/>
      <c r="D283" s="322"/>
      <c r="E283" s="323"/>
      <c r="G283" s="179"/>
    </row>
    <row r="284" spans="1:7" s="169" customFormat="1" ht="12.75">
      <c r="A284" s="414"/>
      <c r="B284" s="259" t="s">
        <v>249</v>
      </c>
      <c r="C284" s="321"/>
      <c r="D284" s="322"/>
      <c r="E284" s="323"/>
      <c r="G284" s="179"/>
    </row>
    <row r="285" spans="1:7" s="169" customFormat="1" ht="12.75">
      <c r="A285" s="414"/>
      <c r="B285" s="262" t="s">
        <v>237</v>
      </c>
      <c r="C285" s="323"/>
      <c r="D285" s="325"/>
      <c r="E285" s="325"/>
      <c r="G285" s="179"/>
    </row>
    <row r="286" spans="1:7" s="169" customFormat="1" ht="12.75">
      <c r="A286" s="414"/>
      <c r="B286" s="259" t="s">
        <v>238</v>
      </c>
      <c r="C286" s="323"/>
      <c r="D286" s="323"/>
      <c r="E286" s="326"/>
      <c r="G286" s="179"/>
    </row>
    <row r="287" spans="1:7" s="169" customFormat="1" ht="12.75">
      <c r="A287" s="414"/>
      <c r="B287" s="259" t="s">
        <v>239</v>
      </c>
      <c r="C287" s="321"/>
      <c r="D287" s="322">
        <v>251</v>
      </c>
      <c r="E287" s="322">
        <v>689.21</v>
      </c>
      <c r="F287" s="427" t="s">
        <v>277</v>
      </c>
      <c r="G287" s="428"/>
    </row>
    <row r="288" spans="1:7" s="169" customFormat="1" ht="12.75">
      <c r="A288" s="414"/>
      <c r="B288" s="259" t="s">
        <v>240</v>
      </c>
      <c r="C288" s="260"/>
      <c r="D288" s="261"/>
      <c r="E288" s="138"/>
      <c r="F288" s="429"/>
      <c r="G288" s="428"/>
    </row>
    <row r="289" spans="1:7" s="169" customFormat="1" ht="12.75">
      <c r="A289" s="414"/>
      <c r="B289" s="259" t="s">
        <v>241</v>
      </c>
      <c r="C289" s="260"/>
      <c r="D289" s="261"/>
      <c r="E289" s="232"/>
      <c r="F289" s="429"/>
      <c r="G289" s="428"/>
    </row>
    <row r="290" spans="1:7" s="169" customFormat="1" ht="12.75">
      <c r="A290" s="414"/>
      <c r="B290" s="259" t="s">
        <v>242</v>
      </c>
      <c r="C290" s="260"/>
      <c r="D290" s="261"/>
      <c r="E290" s="232"/>
      <c r="F290" s="429"/>
      <c r="G290" s="428"/>
    </row>
    <row r="291" spans="1:7" s="169" customFormat="1" ht="12.75">
      <c r="A291" s="414"/>
      <c r="B291" s="259" t="s">
        <v>243</v>
      </c>
      <c r="C291" s="260"/>
      <c r="D291" s="261"/>
      <c r="E291" s="232"/>
      <c r="F291" s="429"/>
      <c r="G291" s="428"/>
    </row>
    <row r="292" spans="1:7" s="169" customFormat="1" ht="12.75">
      <c r="A292" s="414"/>
      <c r="B292" s="259" t="s">
        <v>244</v>
      </c>
      <c r="C292" s="260"/>
      <c r="D292" s="261"/>
      <c r="E292" s="232"/>
      <c r="F292" s="429"/>
      <c r="G292" s="428"/>
    </row>
    <row r="293" spans="1:7" s="169" customFormat="1" ht="12.75">
      <c r="A293" s="414"/>
      <c r="B293" s="259" t="s">
        <v>250</v>
      </c>
      <c r="C293" s="260"/>
      <c r="D293" s="261"/>
      <c r="E293" s="232"/>
      <c r="F293" s="429"/>
      <c r="G293" s="428"/>
    </row>
    <row r="294" spans="1:7" s="169" customFormat="1" ht="12.75">
      <c r="A294" s="415"/>
      <c r="B294" s="263" t="s">
        <v>30</v>
      </c>
      <c r="C294" s="138"/>
      <c r="D294" s="234"/>
      <c r="E294" s="235"/>
      <c r="F294" s="429"/>
      <c r="G294" s="428"/>
    </row>
    <row r="295" spans="1:11" s="169" customFormat="1" ht="261" customHeight="1">
      <c r="A295" s="263"/>
      <c r="B295" s="263" t="s">
        <v>32</v>
      </c>
      <c r="C295" s="138"/>
      <c r="D295" s="322">
        <v>251</v>
      </c>
      <c r="E295" s="322">
        <v>689.21</v>
      </c>
      <c r="F295" s="429"/>
      <c r="G295" s="428"/>
      <c r="H295" s="264"/>
      <c r="I295" s="264"/>
      <c r="J295" s="264"/>
      <c r="K295" s="264"/>
    </row>
    <row r="296" spans="1:11" s="169" customFormat="1" ht="12.75">
      <c r="A296" s="213"/>
      <c r="B296" s="213"/>
      <c r="C296" s="179"/>
      <c r="D296" s="265"/>
      <c r="E296" s="265"/>
      <c r="H296" s="264"/>
      <c r="I296" s="264"/>
      <c r="J296" s="264"/>
      <c r="K296" s="264"/>
    </row>
    <row r="297" spans="1:11" s="169" customFormat="1" ht="12.75">
      <c r="A297" s="168" t="s">
        <v>251</v>
      </c>
      <c r="H297" s="264"/>
      <c r="I297" s="264"/>
      <c r="J297" s="264"/>
      <c r="K297" s="264"/>
    </row>
    <row r="298" spans="1:11" s="169" customFormat="1" ht="12.75">
      <c r="A298" s="410" t="s">
        <v>57</v>
      </c>
      <c r="B298" s="390" t="s">
        <v>58</v>
      </c>
      <c r="C298" s="392"/>
      <c r="D298" s="412" t="s">
        <v>59</v>
      </c>
      <c r="E298" s="412"/>
      <c r="F298" s="262" t="s">
        <v>60</v>
      </c>
      <c r="G298" s="266"/>
      <c r="H298" s="426"/>
      <c r="I298" s="426"/>
      <c r="J298" s="264"/>
      <c r="K298" s="264"/>
    </row>
    <row r="299" spans="1:11" s="169" customFormat="1" ht="12.75">
      <c r="A299" s="411"/>
      <c r="B299" s="262" t="s">
        <v>61</v>
      </c>
      <c r="C299" s="262" t="s">
        <v>62</v>
      </c>
      <c r="D299" s="262" t="s">
        <v>61</v>
      </c>
      <c r="E299" s="262" t="s">
        <v>62</v>
      </c>
      <c r="F299" s="262" t="s">
        <v>61</v>
      </c>
      <c r="G299" s="267" t="s">
        <v>62</v>
      </c>
      <c r="H299" s="268"/>
      <c r="I299" s="264"/>
      <c r="J299" s="268"/>
      <c r="K299" s="264"/>
    </row>
    <row r="300" spans="1:11" s="169" customFormat="1" ht="12.75">
      <c r="A300" s="138" t="s">
        <v>252</v>
      </c>
      <c r="B300" s="138">
        <v>251</v>
      </c>
      <c r="C300" s="232">
        <f>$E$295</f>
        <v>689.21</v>
      </c>
      <c r="D300" s="138">
        <v>251</v>
      </c>
      <c r="E300" s="232">
        <v>165.6</v>
      </c>
      <c r="F300" s="159">
        <f>(D300-B300)/B300</f>
        <v>0</v>
      </c>
      <c r="G300" s="269">
        <f>(E300-C300)/C300</f>
        <v>-0.759724902424515</v>
      </c>
      <c r="H300" s="264"/>
      <c r="I300" s="264"/>
      <c r="J300" s="270"/>
      <c r="K300" s="264"/>
    </row>
    <row r="301" spans="1:11" s="169" customFormat="1" ht="12.75" customHeight="1">
      <c r="A301" s="179"/>
      <c r="B301" s="179"/>
      <c r="C301" s="179"/>
      <c r="D301" s="179"/>
      <c r="H301" s="264"/>
      <c r="I301" s="264"/>
      <c r="J301" s="264"/>
      <c r="K301" s="264"/>
    </row>
    <row r="302" s="169" customFormat="1" ht="12.75">
      <c r="A302" s="271" t="s">
        <v>144</v>
      </c>
    </row>
    <row r="303" spans="1:9" s="169" customFormat="1" ht="12.75">
      <c r="A303" s="401" t="s">
        <v>253</v>
      </c>
      <c r="B303" s="402"/>
      <c r="C303" s="416" t="s">
        <v>63</v>
      </c>
      <c r="D303" s="416"/>
      <c r="E303" s="416" t="s">
        <v>64</v>
      </c>
      <c r="F303" s="416"/>
      <c r="H303" s="422" t="s">
        <v>63</v>
      </c>
      <c r="I303" s="422"/>
    </row>
    <row r="304" spans="1:10" s="169" customFormat="1" ht="17.25" customHeight="1">
      <c r="A304" s="190" t="s">
        <v>61</v>
      </c>
      <c r="B304" s="190" t="s">
        <v>65</v>
      </c>
      <c r="C304" s="190" t="s">
        <v>61</v>
      </c>
      <c r="D304" s="190" t="s">
        <v>65</v>
      </c>
      <c r="E304" s="190" t="s">
        <v>61</v>
      </c>
      <c r="F304" s="190" t="s">
        <v>66</v>
      </c>
      <c r="H304" s="272" t="s">
        <v>61</v>
      </c>
      <c r="J304" s="272" t="s">
        <v>65</v>
      </c>
    </row>
    <row r="305" spans="1:10" s="169" customFormat="1" ht="12.75">
      <c r="A305" s="262">
        <v>1</v>
      </c>
      <c r="B305" s="262">
        <v>2</v>
      </c>
      <c r="C305" s="262">
        <v>3</v>
      </c>
      <c r="D305" s="262">
        <v>4</v>
      </c>
      <c r="E305" s="262">
        <v>5</v>
      </c>
      <c r="F305" s="262">
        <v>6</v>
      </c>
      <c r="H305" s="273"/>
      <c r="I305" s="273"/>
      <c r="J305" s="273"/>
    </row>
    <row r="306" spans="1:11" s="169" customFormat="1" ht="12.75">
      <c r="A306" s="261">
        <v>251</v>
      </c>
      <c r="B306" s="274">
        <f>E295</f>
        <v>689.21</v>
      </c>
      <c r="C306" s="275">
        <v>169</v>
      </c>
      <c r="D306" s="276">
        <f>J306+K306</f>
        <v>0</v>
      </c>
      <c r="E306" s="277">
        <f>C306/A306</f>
        <v>0.6733067729083665</v>
      </c>
      <c r="F306" s="277">
        <f>D306/B306</f>
        <v>0</v>
      </c>
      <c r="H306" s="179"/>
      <c r="I306" s="179">
        <f>H305+I305</f>
        <v>0</v>
      </c>
      <c r="J306" s="179"/>
      <c r="K306" s="179"/>
    </row>
    <row r="307" spans="1:10" s="169" customFormat="1" ht="12.75">
      <c r="A307" s="278"/>
      <c r="B307" s="278"/>
      <c r="C307" s="278"/>
      <c r="D307" s="278"/>
      <c r="E307" s="278"/>
      <c r="F307" s="278"/>
      <c r="G307" s="278"/>
      <c r="H307" s="279"/>
      <c r="I307" s="279">
        <f>169+76</f>
        <v>245</v>
      </c>
      <c r="J307" s="279"/>
    </row>
    <row r="308" s="169" customFormat="1" ht="12.75">
      <c r="A308" s="280" t="s">
        <v>129</v>
      </c>
    </row>
    <row r="309" s="169" customFormat="1" ht="12.75">
      <c r="A309" s="255" t="s">
        <v>130</v>
      </c>
    </row>
    <row r="310" spans="1:7" s="169" customFormat="1" ht="12.75">
      <c r="A310" s="281"/>
      <c r="B310" s="282"/>
      <c r="C310" s="256"/>
      <c r="D310" s="256"/>
      <c r="E310" s="256"/>
      <c r="F310" s="256"/>
      <c r="G310" s="257"/>
    </row>
    <row r="311" spans="1:7" s="169" customFormat="1" ht="12.75">
      <c r="A311" s="385" t="s">
        <v>254</v>
      </c>
      <c r="B311" s="406"/>
      <c r="C311" s="406"/>
      <c r="D311" s="406"/>
      <c r="E311" s="386"/>
      <c r="G311" s="258"/>
    </row>
    <row r="312" spans="1:8" s="169" customFormat="1" ht="25.5">
      <c r="A312" s="45" t="s">
        <v>23</v>
      </c>
      <c r="B312" s="45" t="s">
        <v>24</v>
      </c>
      <c r="C312" s="45" t="s">
        <v>25</v>
      </c>
      <c r="D312" s="45" t="s">
        <v>55</v>
      </c>
      <c r="E312" s="45" t="s">
        <v>56</v>
      </c>
      <c r="G312" s="258"/>
      <c r="H312" s="283"/>
    </row>
    <row r="313" spans="1:7" s="169" customFormat="1" ht="15.75">
      <c r="A313" s="417" t="s">
        <v>274</v>
      </c>
      <c r="B313" s="346" t="s">
        <v>245</v>
      </c>
      <c r="C313" s="347"/>
      <c r="D313" s="348">
        <v>0</v>
      </c>
      <c r="E313" s="349">
        <v>0</v>
      </c>
      <c r="G313" s="179"/>
    </row>
    <row r="314" spans="1:7" s="169" customFormat="1" ht="15.75">
      <c r="A314" s="418"/>
      <c r="B314" s="346" t="s">
        <v>246</v>
      </c>
      <c r="C314" s="347"/>
      <c r="D314" s="348">
        <v>0</v>
      </c>
      <c r="E314" s="349">
        <v>0</v>
      </c>
      <c r="G314" s="179"/>
    </row>
    <row r="315" spans="1:7" s="169" customFormat="1" ht="15.75">
      <c r="A315" s="418"/>
      <c r="B315" s="346" t="s">
        <v>247</v>
      </c>
      <c r="C315" s="347"/>
      <c r="D315" s="348">
        <v>0</v>
      </c>
      <c r="E315" s="349">
        <v>0</v>
      </c>
      <c r="G315" s="179"/>
    </row>
    <row r="316" spans="1:12" s="169" customFormat="1" ht="15.75">
      <c r="A316" s="418"/>
      <c r="B316" s="346" t="s">
        <v>248</v>
      </c>
      <c r="C316" s="347"/>
      <c r="D316" s="348">
        <v>0</v>
      </c>
      <c r="E316" s="349">
        <v>0</v>
      </c>
      <c r="G316" s="179"/>
      <c r="J316" s="179"/>
      <c r="K316" s="179"/>
      <c r="L316" s="179"/>
    </row>
    <row r="317" spans="1:12" s="169" customFormat="1" ht="15.75">
      <c r="A317" s="418"/>
      <c r="B317" s="346" t="s">
        <v>249</v>
      </c>
      <c r="C317" s="347"/>
      <c r="D317" s="348">
        <v>0</v>
      </c>
      <c r="E317" s="349">
        <v>0</v>
      </c>
      <c r="G317" s="179"/>
      <c r="J317" s="179"/>
      <c r="K317" s="179"/>
      <c r="L317" s="179"/>
    </row>
    <row r="318" spans="1:12" s="169" customFormat="1" ht="15.75">
      <c r="A318" s="418"/>
      <c r="B318" s="350" t="s">
        <v>237</v>
      </c>
      <c r="C318" s="346"/>
      <c r="D318" s="348">
        <v>0</v>
      </c>
      <c r="E318" s="349">
        <v>0</v>
      </c>
      <c r="F318" s="179"/>
      <c r="G318" s="179"/>
      <c r="J318" s="179"/>
      <c r="K318" s="179"/>
      <c r="L318" s="179"/>
    </row>
    <row r="319" spans="1:12" s="169" customFormat="1" ht="15.75">
      <c r="A319" s="418"/>
      <c r="B319" s="346" t="s">
        <v>238</v>
      </c>
      <c r="C319" s="347" t="s">
        <v>276</v>
      </c>
      <c r="D319" s="348">
        <v>226</v>
      </c>
      <c r="E319" s="349">
        <v>11.3</v>
      </c>
      <c r="J319" s="179"/>
      <c r="K319" s="179"/>
      <c r="L319" s="179"/>
    </row>
    <row r="320" spans="1:12" s="169" customFormat="1" ht="12.75">
      <c r="A320" s="418"/>
      <c r="B320" s="346" t="s">
        <v>239</v>
      </c>
      <c r="C320" s="347"/>
      <c r="D320" s="37"/>
      <c r="E320" s="37"/>
      <c r="J320" s="179"/>
      <c r="K320" s="179"/>
      <c r="L320" s="179"/>
    </row>
    <row r="321" spans="1:12" s="169" customFormat="1" ht="15.75">
      <c r="A321" s="418"/>
      <c r="B321" s="346" t="s">
        <v>240</v>
      </c>
      <c r="C321" s="347" t="s">
        <v>275</v>
      </c>
      <c r="D321" s="348">
        <v>127</v>
      </c>
      <c r="E321" s="349">
        <v>6.35</v>
      </c>
      <c r="H321" s="179"/>
      <c r="I321" s="179"/>
      <c r="J321" s="179"/>
      <c r="K321" s="179"/>
      <c r="L321" s="179"/>
    </row>
    <row r="322" spans="1:12" s="169" customFormat="1" ht="15.75">
      <c r="A322" s="418"/>
      <c r="B322" s="346" t="s">
        <v>241</v>
      </c>
      <c r="C322" s="347"/>
      <c r="D322" s="348">
        <v>0</v>
      </c>
      <c r="E322" s="349">
        <v>0</v>
      </c>
      <c r="F322" s="169">
        <v>353</v>
      </c>
      <c r="G322" s="169">
        <v>17.65</v>
      </c>
      <c r="H322" s="179"/>
      <c r="I322" s="179"/>
      <c r="J322" s="179"/>
      <c r="K322" s="179"/>
      <c r="L322" s="179"/>
    </row>
    <row r="323" spans="1:12" s="169" customFormat="1" ht="15.75">
      <c r="A323" s="418"/>
      <c r="B323" s="346" t="s">
        <v>242</v>
      </c>
      <c r="C323" s="347"/>
      <c r="D323" s="348"/>
      <c r="E323" s="351"/>
      <c r="H323" s="327" t="e">
        <f>#REF!+#REF!+#REF!+#REF!+#REF!+#REF!+#REF!+#REF!+#REF!+#REF!+#REF!+#REF!+#REF!+#REF!+B323+D323</f>
        <v>#REF!</v>
      </c>
      <c r="I323" s="328" t="e">
        <f>#REF!+#REF!+#REF!+#REF!+#REF!+#REF!+#REF!+#REF!+#REF!+#REF!+#REF!+#REF!+#REF!+A323+C323+E323</f>
        <v>#REF!</v>
      </c>
      <c r="J323" s="179"/>
      <c r="K323" s="179"/>
      <c r="L323" s="179"/>
    </row>
    <row r="324" spans="1:12" s="169" customFormat="1" ht="15.75">
      <c r="A324" s="418"/>
      <c r="B324" s="346" t="s">
        <v>243</v>
      </c>
      <c r="C324" s="347"/>
      <c r="D324" s="348">
        <v>0</v>
      </c>
      <c r="E324" s="349">
        <v>0</v>
      </c>
      <c r="H324" s="179"/>
      <c r="I324" s="179"/>
      <c r="J324" s="179"/>
      <c r="K324" s="179"/>
      <c r="L324" s="179"/>
    </row>
    <row r="325" spans="1:12" s="169" customFormat="1" ht="12.75">
      <c r="A325" s="418"/>
      <c r="B325" s="346" t="s">
        <v>244</v>
      </c>
      <c r="C325" s="347"/>
      <c r="D325" s="84"/>
      <c r="E325" s="315"/>
      <c r="H325" s="179"/>
      <c r="I325" s="179"/>
      <c r="J325" s="179"/>
      <c r="K325" s="179"/>
      <c r="L325" s="179"/>
    </row>
    <row r="326" spans="1:12" s="169" customFormat="1" ht="12.75">
      <c r="A326" s="419"/>
      <c r="B326" s="346" t="s">
        <v>250</v>
      </c>
      <c r="C326" s="347"/>
      <c r="D326" s="84"/>
      <c r="E326" s="315"/>
      <c r="H326" s="179"/>
      <c r="I326" s="179"/>
      <c r="J326" s="179"/>
      <c r="K326" s="179"/>
      <c r="L326" s="179"/>
    </row>
    <row r="327" spans="1:12" s="169" customFormat="1" ht="12.75" customHeight="1">
      <c r="A327" s="352"/>
      <c r="B327" s="352" t="s">
        <v>32</v>
      </c>
      <c r="C327" s="353"/>
      <c r="D327" s="85">
        <f>SUM(D313:D326)</f>
        <v>353</v>
      </c>
      <c r="E327" s="332">
        <f>SUM(E313:E326)</f>
        <v>17.65</v>
      </c>
      <c r="H327" s="179"/>
      <c r="I327" s="179"/>
      <c r="J327" s="179"/>
      <c r="K327" s="179"/>
      <c r="L327" s="179"/>
    </row>
    <row r="328" spans="1:12" s="169" customFormat="1" ht="12.75">
      <c r="A328" s="168"/>
      <c r="D328" s="176"/>
      <c r="H328" s="179"/>
      <c r="I328" s="179"/>
      <c r="J328" s="179"/>
      <c r="K328" s="179"/>
      <c r="L328" s="179"/>
    </row>
    <row r="329" spans="1:12" s="169" customFormat="1" ht="12.75">
      <c r="A329" s="168" t="s">
        <v>255</v>
      </c>
      <c r="H329" s="179"/>
      <c r="I329" s="179"/>
      <c r="J329" s="179"/>
      <c r="K329" s="179"/>
      <c r="L329" s="179"/>
    </row>
    <row r="330" spans="1:12" s="169" customFormat="1" ht="15.75" customHeight="1">
      <c r="A330" s="410" t="s">
        <v>57</v>
      </c>
      <c r="B330" s="390" t="s">
        <v>58</v>
      </c>
      <c r="C330" s="392"/>
      <c r="D330" s="412" t="s">
        <v>59</v>
      </c>
      <c r="E330" s="412"/>
      <c r="F330" s="262" t="s">
        <v>60</v>
      </c>
      <c r="G330" s="266"/>
      <c r="H330" s="420"/>
      <c r="I330" s="420"/>
      <c r="J330" s="179"/>
      <c r="K330" s="179"/>
      <c r="L330" s="179"/>
    </row>
    <row r="331" spans="1:12" s="169" customFormat="1" ht="12.75">
      <c r="A331" s="411"/>
      <c r="B331" s="267" t="s">
        <v>61</v>
      </c>
      <c r="C331" s="284" t="s">
        <v>62</v>
      </c>
      <c r="D331" s="262" t="s">
        <v>61</v>
      </c>
      <c r="E331" s="262" t="s">
        <v>62</v>
      </c>
      <c r="F331" s="262" t="s">
        <v>61</v>
      </c>
      <c r="G331" s="267" t="s">
        <v>62</v>
      </c>
      <c r="H331" s="285"/>
      <c r="I331" s="179"/>
      <c r="J331" s="285"/>
      <c r="K331" s="179"/>
      <c r="L331" s="179"/>
    </row>
    <row r="332" spans="1:12" s="169" customFormat="1" ht="12.75">
      <c r="A332" s="138" t="s">
        <v>252</v>
      </c>
      <c r="B332" s="260">
        <f>$D$327</f>
        <v>353</v>
      </c>
      <c r="C332" s="260">
        <f>$E$327</f>
        <v>17.65</v>
      </c>
      <c r="D332" s="260">
        <v>127</v>
      </c>
      <c r="E332" s="260">
        <v>6.35</v>
      </c>
      <c r="F332" s="240">
        <f>(D332-B332)/B332</f>
        <v>-0.6402266288951841</v>
      </c>
      <c r="G332" s="286">
        <f>(E332-C332)/C332</f>
        <v>-0.6402266288951841</v>
      </c>
      <c r="H332" s="165"/>
      <c r="I332" s="179"/>
      <c r="J332" s="165"/>
      <c r="K332" s="179"/>
      <c r="L332" s="179"/>
    </row>
    <row r="333" spans="1:12" ht="14.25" customHeight="1">
      <c r="A333" s="169"/>
      <c r="B333" s="169"/>
      <c r="C333" s="169"/>
      <c r="D333" s="169"/>
      <c r="E333" s="169"/>
      <c r="F333" s="169"/>
      <c r="G333" s="169"/>
      <c r="H333" s="179"/>
      <c r="I333" s="179"/>
      <c r="J333" s="179"/>
      <c r="K333" s="141"/>
      <c r="L333" s="141"/>
    </row>
    <row r="334" spans="1:12" ht="14.25" customHeight="1">
      <c r="A334" s="168" t="s">
        <v>131</v>
      </c>
      <c r="B334" s="169"/>
      <c r="C334" s="169"/>
      <c r="D334" s="169"/>
      <c r="E334" s="169"/>
      <c r="F334" s="169"/>
      <c r="G334" s="169"/>
      <c r="H334" s="179"/>
      <c r="I334" s="179"/>
      <c r="J334" s="179"/>
      <c r="K334" s="141"/>
      <c r="L334" s="141"/>
    </row>
    <row r="335" spans="1:12" ht="12.75">
      <c r="A335" s="401" t="s">
        <v>256</v>
      </c>
      <c r="B335" s="402"/>
      <c r="C335" s="416" t="s">
        <v>63</v>
      </c>
      <c r="D335" s="416"/>
      <c r="E335" s="416" t="s">
        <v>64</v>
      </c>
      <c r="F335" s="416"/>
      <c r="G335" s="169"/>
      <c r="H335" s="421"/>
      <c r="I335" s="421"/>
      <c r="J335" s="179"/>
      <c r="K335" s="141"/>
      <c r="L335" s="141"/>
    </row>
    <row r="336" spans="1:12" ht="12.75">
      <c r="A336" s="190" t="s">
        <v>61</v>
      </c>
      <c r="B336" s="190" t="s">
        <v>65</v>
      </c>
      <c r="C336" s="190" t="s">
        <v>61</v>
      </c>
      <c r="D336" s="190" t="s">
        <v>65</v>
      </c>
      <c r="E336" s="190" t="s">
        <v>61</v>
      </c>
      <c r="F336" s="190" t="s">
        <v>66</v>
      </c>
      <c r="G336" s="169"/>
      <c r="H336" s="257"/>
      <c r="I336" s="179"/>
      <c r="J336" s="257"/>
      <c r="K336" s="141"/>
      <c r="L336" s="141"/>
    </row>
    <row r="337" spans="1:12" ht="12.75">
      <c r="A337" s="262">
        <v>1</v>
      </c>
      <c r="B337" s="262">
        <v>2</v>
      </c>
      <c r="C337" s="262">
        <v>3</v>
      </c>
      <c r="D337" s="262">
        <v>4</v>
      </c>
      <c r="E337" s="262">
        <v>5</v>
      </c>
      <c r="F337" s="262">
        <v>6</v>
      </c>
      <c r="G337" s="169"/>
      <c r="H337" s="179"/>
      <c r="I337" s="179"/>
      <c r="J337" s="179"/>
      <c r="K337" s="141"/>
      <c r="L337" s="141"/>
    </row>
    <row r="338" spans="1:12" ht="12.75">
      <c r="A338" s="261">
        <f>D327</f>
        <v>353</v>
      </c>
      <c r="B338" s="274">
        <f>E327</f>
        <v>17.65</v>
      </c>
      <c r="C338" s="138">
        <v>0</v>
      </c>
      <c r="D338" s="138">
        <v>0</v>
      </c>
      <c r="E338" s="153">
        <f>C338/A338</f>
        <v>0</v>
      </c>
      <c r="F338" s="153">
        <f>D338/B338</f>
        <v>0</v>
      </c>
      <c r="G338" s="287"/>
      <c r="H338" s="179"/>
      <c r="I338" s="179"/>
      <c r="J338" s="179"/>
      <c r="K338" s="141"/>
      <c r="L338" s="141"/>
    </row>
    <row r="339" spans="1:12" ht="12.75">
      <c r="A339" s="288"/>
      <c r="B339" s="289"/>
      <c r="C339" s="289"/>
      <c r="D339" s="289"/>
      <c r="E339" s="289"/>
      <c r="F339" s="289"/>
      <c r="G339" s="290"/>
      <c r="H339" s="291"/>
      <c r="I339" s="291"/>
      <c r="J339" s="291"/>
      <c r="K339" s="291"/>
      <c r="L339" s="291"/>
    </row>
    <row r="340" spans="1:12" ht="12.75">
      <c r="A340" s="292"/>
      <c r="B340" s="293"/>
      <c r="C340" s="293"/>
      <c r="D340" s="293"/>
      <c r="E340" s="293"/>
      <c r="F340" s="293"/>
      <c r="G340" s="294"/>
      <c r="H340" s="291"/>
      <c r="I340" s="291"/>
      <c r="J340" s="291"/>
      <c r="K340" s="291"/>
      <c r="L340" s="291"/>
    </row>
    <row r="341" spans="10:12" ht="12.75">
      <c r="J341" s="141"/>
      <c r="K341" s="141"/>
      <c r="L341" s="141"/>
    </row>
    <row r="343" ht="12.75">
      <c r="A343" s="179"/>
    </row>
    <row r="346" ht="12.75">
      <c r="C346" s="128" t="s">
        <v>54</v>
      </c>
    </row>
  </sheetData>
  <sheetProtection/>
  <mergeCells count="84">
    <mergeCell ref="F59:F61"/>
    <mergeCell ref="F52:F54"/>
    <mergeCell ref="H298:I298"/>
    <mergeCell ref="A258:C258"/>
    <mergeCell ref="H171:I171"/>
    <mergeCell ref="A161:C161"/>
    <mergeCell ref="F287:G295"/>
    <mergeCell ref="A275:E275"/>
    <mergeCell ref="A230:C230"/>
    <mergeCell ref="H330:I330"/>
    <mergeCell ref="C335:D335"/>
    <mergeCell ref="E335:F335"/>
    <mergeCell ref="A335:B335"/>
    <mergeCell ref="H335:I335"/>
    <mergeCell ref="H303:I303"/>
    <mergeCell ref="C303:D303"/>
    <mergeCell ref="E303:F303"/>
    <mergeCell ref="A313:A326"/>
    <mergeCell ref="A330:A331"/>
    <mergeCell ref="B330:C330"/>
    <mergeCell ref="D330:E330"/>
    <mergeCell ref="A252:D252"/>
    <mergeCell ref="A249:G249"/>
    <mergeCell ref="A254:A257"/>
    <mergeCell ref="A311:E311"/>
    <mergeCell ref="A278:E278"/>
    <mergeCell ref="A298:A299"/>
    <mergeCell ref="B298:C298"/>
    <mergeCell ref="D298:E298"/>
    <mergeCell ref="A280:A294"/>
    <mergeCell ref="A303:B303"/>
    <mergeCell ref="F270:G270"/>
    <mergeCell ref="A259:C259"/>
    <mergeCell ref="A270:B270"/>
    <mergeCell ref="A224:D224"/>
    <mergeCell ref="A226:A229"/>
    <mergeCell ref="A222:F222"/>
    <mergeCell ref="A250:F250"/>
    <mergeCell ref="A231:C231"/>
    <mergeCell ref="E242:F242"/>
    <mergeCell ref="A248:B248"/>
    <mergeCell ref="A162:C162"/>
    <mergeCell ref="A163:C163"/>
    <mergeCell ref="A154:D154"/>
    <mergeCell ref="A156:A160"/>
    <mergeCell ref="B160:C160"/>
    <mergeCell ref="J171:K171"/>
    <mergeCell ref="A32:E32"/>
    <mergeCell ref="C33:D33"/>
    <mergeCell ref="C34:D34"/>
    <mergeCell ref="A35:C35"/>
    <mergeCell ref="A43:H43"/>
    <mergeCell ref="H90:I90"/>
    <mergeCell ref="A50:G50"/>
    <mergeCell ref="A57:F57"/>
    <mergeCell ref="A64:F64"/>
    <mergeCell ref="A71:F71"/>
    <mergeCell ref="A24:D24"/>
    <mergeCell ref="A28:C28"/>
    <mergeCell ref="D28:E28"/>
    <mergeCell ref="A152:E152"/>
    <mergeCell ref="A87:F87"/>
    <mergeCell ref="A121:C121"/>
    <mergeCell ref="A29:A30"/>
    <mergeCell ref="B29:C29"/>
    <mergeCell ref="B30:C30"/>
    <mergeCell ref="A36:G36"/>
    <mergeCell ref="A1:F1"/>
    <mergeCell ref="A2:F2"/>
    <mergeCell ref="G2:H2"/>
    <mergeCell ref="A3:F3"/>
    <mergeCell ref="G3:H3"/>
    <mergeCell ref="G6:H6"/>
    <mergeCell ref="A4:F4"/>
    <mergeCell ref="A42:F42"/>
    <mergeCell ref="A49:F49"/>
    <mergeCell ref="G4:H4"/>
    <mergeCell ref="A6:F6"/>
    <mergeCell ref="A17:C17"/>
    <mergeCell ref="D17:E17"/>
    <mergeCell ref="A23:D23"/>
    <mergeCell ref="A9:D9"/>
    <mergeCell ref="A11:A12"/>
    <mergeCell ref="B11:E11"/>
  </mergeCells>
  <printOptions horizontalCentered="1"/>
  <pageMargins left="0" right="0" top="0" bottom="0" header="0.5118110236220472" footer="0.5118110236220472"/>
  <pageSetup horizontalDpi="300" verticalDpi="300" orientation="portrait" scale="80" r:id="rId2"/>
  <headerFooter alignWithMargins="0">
    <oddFooter>&amp;R&amp;P of &amp;N
Analysis Sheet 2011-12
A and N Island</oddFooter>
  </headerFooter>
  <rowBreaks count="7" manualBreakCount="7">
    <brk id="34" max="6" man="1"/>
    <brk id="86" max="6" man="1"/>
    <brk id="115" max="6" man="1"/>
    <brk id="164" max="6" man="1"/>
    <brk id="189" max="6" man="1"/>
    <brk id="221" max="6" man="1"/>
    <brk id="27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Mridula sircar</cp:lastModifiedBy>
  <cp:lastPrinted>2011-04-13T09:03:55Z</cp:lastPrinted>
  <dcterms:created xsi:type="dcterms:W3CDTF">2009-02-28T10:02:12Z</dcterms:created>
  <dcterms:modified xsi:type="dcterms:W3CDTF">2020-03-11T16:48:12Z</dcterms:modified>
  <cp:category/>
  <cp:version/>
  <cp:contentType/>
  <cp:contentStatus/>
</cp:coreProperties>
</file>